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drawings/drawing3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4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drawings/drawing5.xml" ContentType="application/vnd.openxmlformats-officedocument.drawing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ruxelles\data2\T7   Labellisation\"/>
    </mc:Choice>
  </mc:AlternateContent>
  <xr:revisionPtr revIDLastSave="0" documentId="13_ncr:1_{84F611A0-97BC-4ACF-ABDB-1C867F747968}" xr6:coauthVersionLast="47" xr6:coauthVersionMax="47" xr10:uidLastSave="{00000000-0000-0000-0000-000000000000}"/>
  <bookViews>
    <workbookView xWindow="2568" yWindow="0" windowWidth="19644" windowHeight="11976" firstSheet="4" activeTab="7" xr2:uid="{00000000-000D-0000-FFFF-FFFF00000000}"/>
  </bookViews>
  <sheets>
    <sheet name="Explications et Menu" sheetId="6" r:id="rId1"/>
    <sheet name="Section 1 - Bonne gouvernance" sheetId="1" r:id="rId2"/>
    <sheet name="Section 2 - Ethique" sheetId="2" r:id="rId3"/>
    <sheet name="Secteur 3   Formations" sheetId="3" r:id="rId4"/>
    <sheet name="Secteur 4   Hyg.-Sec.-Enc." sheetId="4" r:id="rId5"/>
    <sheet name="Secteur 5   La vie fédérale" sheetId="5" r:id="rId6"/>
    <sheet name="RESULTATS" sheetId="7" r:id="rId7"/>
    <sheet name="DETAILS" sheetId="8" r:id="rId8"/>
  </sheets>
  <definedNames>
    <definedName name="BONNEGOUV2">DETAILS!$A$52:$N$88</definedName>
    <definedName name="CADRES">DETAILS!$A$322:$M$380</definedName>
    <definedName name="COMP">RESULTATS!$I$11</definedName>
    <definedName name="COS3FDOC1">'Secteur 3   Formations'!$O$6</definedName>
    <definedName name="COS3FDOC12">DETAILS!$A$130</definedName>
    <definedName name="COS5VFE3">DETAILS!$A$710</definedName>
    <definedName name="COS5VFE4">DETAILS!$A$727:$A$728</definedName>
    <definedName name="dearetour">'Secteur 4   Hyg.-Sec.-Enc.'!$K$12</definedName>
    <definedName name="FDCONGLET1">DETAILS!$A$130:$M$164</definedName>
    <definedName name="formcadre">'Secteur 4   Hyg.-Sec.-Enc.'!$P$9</definedName>
    <definedName name="liendea">DETAILS!$A$636:$G$672</definedName>
    <definedName name="NONCOM">RESULTATS!$I$10</definedName>
    <definedName name="oblbg">'Section 1 - Bonne gouvernance'!$K$8</definedName>
    <definedName name="OUI">DETAILS!$Y$1</definedName>
    <definedName name="RESULTATS">RESULTATS!$A$1</definedName>
    <definedName name="S1BG10">DETAILS!$A$52</definedName>
    <definedName name="S1BG10F1">'Section 1 - Bonne gouvernance'!#REF!</definedName>
    <definedName name="S1BG8">DETAILS!$A$1</definedName>
    <definedName name="S1BG8f1">'Section 1 - Bonne gouvernance'!$A$13</definedName>
    <definedName name="SECPT1">RESULTATS!$B$4</definedName>
    <definedName name="SECPT2">RESULTATS!$B$5</definedName>
    <definedName name="SECPT3">RESULTATS!$B$6</definedName>
    <definedName name="SECPT4">RESULTATS!$B$7</definedName>
    <definedName name="SECPT5">RESULTATS!$B$8</definedName>
    <definedName name="SECT1">RESULTATS!$B$4</definedName>
    <definedName name="SECT2">RESULTATS!$B$5</definedName>
    <definedName name="SECT3">RESULTATS!$B$6</definedName>
    <definedName name="SECT4">RESULTATS!$B$7</definedName>
    <definedName name="SECT5">'Secteur 5   La vie fédérale'!$H$1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2" l="1"/>
  <c r="M12" i="2"/>
  <c r="M11" i="2"/>
  <c r="M10" i="2"/>
  <c r="M9" i="2"/>
  <c r="M8" i="2"/>
  <c r="M7" i="2"/>
  <c r="M6" i="1"/>
  <c r="M5" i="1"/>
  <c r="N6" i="4" l="1"/>
  <c r="M15" i="1" l="1"/>
  <c r="O6" i="3" l="1"/>
  <c r="M9" i="1"/>
  <c r="G6" i="7" l="1"/>
  <c r="M24" i="3"/>
  <c r="M25" i="3"/>
  <c r="N25" i="3"/>
  <c r="N24" i="3"/>
  <c r="F4" i="7"/>
  <c r="G4" i="7"/>
  <c r="H4" i="7"/>
  <c r="L9" i="1"/>
  <c r="M19" i="5" l="1"/>
  <c r="H8" i="7" l="1"/>
  <c r="G8" i="7"/>
  <c r="F8" i="7"/>
  <c r="G7" i="7"/>
  <c r="F7" i="7"/>
  <c r="H7" i="7"/>
  <c r="H6" i="7"/>
  <c r="F6" i="7"/>
  <c r="N9" i="5"/>
  <c r="N8" i="5"/>
  <c r="N6" i="5"/>
  <c r="N8" i="3"/>
  <c r="M19" i="2"/>
  <c r="M18" i="2"/>
  <c r="M17" i="2"/>
  <c r="M16" i="2"/>
  <c r="M15" i="2"/>
  <c r="M14" i="2"/>
  <c r="M7" i="1"/>
  <c r="N9" i="3"/>
  <c r="N6" i="3"/>
  <c r="N7" i="3"/>
  <c r="N10" i="4"/>
  <c r="N7" i="4"/>
  <c r="M22" i="5" l="1"/>
  <c r="M20" i="5"/>
  <c r="M18" i="5"/>
  <c r="M16" i="5"/>
  <c r="M14" i="5"/>
  <c r="M12" i="5"/>
  <c r="N24" i="5"/>
  <c r="N25" i="5"/>
  <c r="N26" i="5"/>
  <c r="N23" i="5"/>
  <c r="N13" i="5"/>
  <c r="N14" i="5"/>
  <c r="N15" i="5"/>
  <c r="N16" i="5"/>
  <c r="N17" i="5"/>
  <c r="N18" i="5"/>
  <c r="N22" i="5"/>
  <c r="N19" i="5"/>
  <c r="N20" i="5"/>
  <c r="N12" i="5"/>
  <c r="N7" i="5"/>
  <c r="N10" i="5"/>
  <c r="M26" i="5"/>
  <c r="M25" i="5"/>
  <c r="M24" i="5"/>
  <c r="M23" i="5"/>
  <c r="M17" i="5"/>
  <c r="M15" i="5"/>
  <c r="M13" i="5"/>
  <c r="N24" i="4"/>
  <c r="N23" i="4"/>
  <c r="N21" i="4"/>
  <c r="N22" i="4"/>
  <c r="N20" i="4"/>
  <c r="N18" i="4"/>
  <c r="N17" i="4"/>
  <c r="N16" i="4"/>
  <c r="N19" i="4"/>
  <c r="N15" i="4"/>
  <c r="N12" i="4"/>
  <c r="N11" i="4"/>
  <c r="N8" i="4"/>
  <c r="N13" i="4"/>
  <c r="M24" i="4"/>
  <c r="M23" i="4"/>
  <c r="M22" i="4"/>
  <c r="M21" i="4"/>
  <c r="M20" i="4"/>
  <c r="M18" i="4"/>
  <c r="M17" i="4"/>
  <c r="M16" i="4"/>
  <c r="M15" i="4"/>
  <c r="G22" i="4"/>
  <c r="F22" i="4"/>
  <c r="E22" i="4"/>
  <c r="G21" i="4"/>
  <c r="F21" i="4"/>
  <c r="E21" i="4"/>
  <c r="E23" i="4"/>
  <c r="F23" i="4"/>
  <c r="G23" i="4"/>
  <c r="L13" i="1"/>
  <c r="M29" i="5" l="1"/>
  <c r="B8" i="7" s="1"/>
  <c r="M28" i="4"/>
  <c r="B7" i="7" s="1"/>
  <c r="G8" i="3"/>
  <c r="E8" i="3" a="1"/>
  <c r="E8" i="3" s="1"/>
  <c r="F8" i="3"/>
  <c r="F5" i="7"/>
  <c r="H5" i="7"/>
  <c r="G5" i="7"/>
  <c r="N23" i="3"/>
  <c r="N22" i="3"/>
  <c r="N20" i="3"/>
  <c r="N19" i="3"/>
  <c r="N18" i="3"/>
  <c r="N17" i="3"/>
  <c r="N16" i="3"/>
  <c r="N15" i="3"/>
  <c r="N14" i="3"/>
  <c r="N13" i="3"/>
  <c r="N12" i="3"/>
  <c r="M23" i="3"/>
  <c r="M22" i="3"/>
  <c r="M20" i="3"/>
  <c r="M19" i="3"/>
  <c r="M18" i="3"/>
  <c r="M17" i="3"/>
  <c r="M16" i="3"/>
  <c r="M15" i="3"/>
  <c r="M14" i="3"/>
  <c r="M13" i="3"/>
  <c r="M12" i="3"/>
  <c r="L19" i="2"/>
  <c r="L18" i="2"/>
  <c r="L17" i="2"/>
  <c r="L15" i="2"/>
  <c r="L16" i="2"/>
  <c r="L14" i="2"/>
  <c r="M14" i="1"/>
  <c r="N13" i="1"/>
  <c r="M13" i="1"/>
  <c r="M12" i="1"/>
  <c r="M11" i="1"/>
  <c r="M10" i="1"/>
  <c r="L10" i="1"/>
  <c r="L15" i="1"/>
  <c r="L12" i="1"/>
  <c r="L14" i="1"/>
  <c r="L11" i="1"/>
  <c r="D7" i="7" l="1"/>
  <c r="C7" i="7"/>
  <c r="E7" i="7"/>
  <c r="E8" i="7"/>
  <c r="D8" i="7"/>
  <c r="C8" i="7"/>
  <c r="M28" i="3"/>
  <c r="B6" i="7" s="1"/>
  <c r="L18" i="1"/>
  <c r="B4" i="7" s="1"/>
  <c r="G10" i="7"/>
  <c r="F10" i="7"/>
  <c r="H10" i="7"/>
  <c r="L23" i="2"/>
  <c r="B5" i="7" s="1"/>
  <c r="D6" i="7" l="1"/>
  <c r="C6" i="7"/>
  <c r="E6" i="7"/>
  <c r="E5" i="7"/>
  <c r="D5" i="7"/>
  <c r="C5" i="7"/>
  <c r="E4" i="7"/>
  <c r="D4" i="7"/>
  <c r="C4" i="7"/>
  <c r="E10" i="7" l="1"/>
  <c r="D10" i="7"/>
  <c r="C10" i="7"/>
  <c r="E16" i="7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<sst xmlns="http://schemas.openxmlformats.org/spreadsheetml/2006/main" count="671" uniqueCount="333">
  <si>
    <t>Secteur 1 : La bonne gouvernance (S1-BG)</t>
  </si>
  <si>
    <t>S1 - BG</t>
  </si>
  <si>
    <t>BONNE GOUVERNANCE</t>
  </si>
  <si>
    <t>Etoile 1</t>
  </si>
  <si>
    <t>Etoile</t>
  </si>
  <si>
    <t>CO S1-BG1</t>
  </si>
  <si>
    <t xml:space="preserve">Sur base des documents fournis par l’ASBL </t>
  </si>
  <si>
    <t>X</t>
  </si>
  <si>
    <t xml:space="preserve">CO S1-BG2 </t>
  </si>
  <si>
    <t xml:space="preserve">Certificat sur l’honneur et contrôle audit avec recoupement des données </t>
  </si>
  <si>
    <t>CO S1-BG3</t>
  </si>
  <si>
    <t>Le CA est composé au minimum de 30% de membres du genre le moins représenté</t>
  </si>
  <si>
    <t>Sur base des documents fournis par l’ASBL</t>
  </si>
  <si>
    <t xml:space="preserve">Le club participe à la réunion de présentation du manuel de rentrée </t>
  </si>
  <si>
    <t>S1-BG5</t>
  </si>
  <si>
    <t>La comptabilité de l’association est auditée positivement (année n-1) – Budget prévisionnel de l’année en cours présenté à l’AG</t>
  </si>
  <si>
    <t>Sur base du rapport d’audit</t>
  </si>
  <si>
    <t>3pts</t>
  </si>
  <si>
    <t>S1-BG6</t>
  </si>
  <si>
    <t>L’ASBL se met en ordre (administratif et financier) sans rappel de la FfG</t>
  </si>
  <si>
    <t>Sur base du rapport admin. FfG</t>
  </si>
  <si>
    <t>2pts</t>
  </si>
  <si>
    <t>S1-BG7</t>
  </si>
  <si>
    <t>L’ASBL n’a pas été sanctionnée par des amendes administratives plus de deux fois sur la saison</t>
  </si>
  <si>
    <t>Sur base data admin. FfG</t>
  </si>
  <si>
    <t>S1-BG8</t>
  </si>
  <si>
    <t>Sur base du courrier d’information envoyé aux membres ou présenté aux parents</t>
  </si>
  <si>
    <t>S1-BG9</t>
  </si>
  <si>
    <t>Sur base du courrier d’information envoyé aux membres</t>
  </si>
  <si>
    <t>S1-BG10</t>
  </si>
  <si>
    <t>Points obtenus</t>
  </si>
  <si>
    <t>Secteur 2 : L’éthique (S2-ET)</t>
  </si>
  <si>
    <t>S2 - ET</t>
  </si>
  <si>
    <t>ETHIQUE</t>
  </si>
  <si>
    <t>CO S2-ET1</t>
  </si>
  <si>
    <t xml:space="preserve">Signature d’engagement à respecter la charte éthique  </t>
  </si>
  <si>
    <t>CO S2-ET2</t>
  </si>
  <si>
    <t>Le club n’est pas sous décision de sanction de la commission d’éthique</t>
  </si>
  <si>
    <t>Sur base des dossiers de la com. Ethique</t>
  </si>
  <si>
    <t>CO S2-ET3</t>
  </si>
  <si>
    <t>Le club a mis en place un barème de sanction pour manquement aux règles d’éthique</t>
  </si>
  <si>
    <t>Sur base du document de l’ASBL</t>
  </si>
  <si>
    <t>CO S2-ET4</t>
  </si>
  <si>
    <t>Le club a signé la charte de la bienveillance – Action Tu peux le dire</t>
  </si>
  <si>
    <t>Base des données DEI</t>
  </si>
  <si>
    <t>CO S2-ET5</t>
  </si>
  <si>
    <t>Le club s’est engagé sur un projet PARCS 2 et a mis en place une PPE validée par DEI</t>
  </si>
  <si>
    <t>Base de données DEI</t>
  </si>
  <si>
    <t>CO S2-ET6</t>
  </si>
  <si>
    <t>Sur base des documents transmis</t>
  </si>
  <si>
    <t>CO S2-ET7</t>
  </si>
  <si>
    <t>Liste des référents signature de la charte et contact pour vérifier que la personne est bien au fait de ses missions</t>
  </si>
  <si>
    <t>Voir E-mail envoyés</t>
  </si>
  <si>
    <t>1pts</t>
  </si>
  <si>
    <t>Mène des actions d’information et de sensibilisation de l’encadrement sur l’éthique et le code de conduite au minimum 1x/saison</t>
  </si>
  <si>
    <t>Voir les documents relatifs à ces actions CR de meeting et liste des présents</t>
  </si>
  <si>
    <t>Sensibilise et informe au minimum 1x/saison les parents sur l’éthique et le code de conduite</t>
  </si>
  <si>
    <t>Secteur 3 : La formation dirigeant officiels cadres (S3-FODC)</t>
  </si>
  <si>
    <t xml:space="preserve">S3-FDOC </t>
  </si>
  <si>
    <t>CO S3-FDOC1</t>
  </si>
  <si>
    <t>Vérifier les informations</t>
  </si>
  <si>
    <t>CO S3-FDOC2</t>
  </si>
  <si>
    <t>Sur base des datas</t>
  </si>
  <si>
    <t>Sur base des datas et panel juges CB</t>
  </si>
  <si>
    <t>Sur base des datas et FDC</t>
  </si>
  <si>
    <t xml:space="preserve">   </t>
  </si>
  <si>
    <t>Voir data FIG</t>
  </si>
  <si>
    <t>5pts</t>
  </si>
  <si>
    <t xml:space="preserve">Le club participe annuellement au séminaire technique </t>
  </si>
  <si>
    <t>Liste des participants</t>
  </si>
  <si>
    <t>Liste des abonnés</t>
  </si>
  <si>
    <t>Le club participe aux actions de formation prévues par la CT ou par la FfG</t>
  </si>
  <si>
    <t>Datas FfG</t>
  </si>
  <si>
    <t>Data FDC le diplôme le plus élevé par personne et par discipline est comptabilisé et associé à un seul club</t>
  </si>
  <si>
    <t>1pt</t>
  </si>
  <si>
    <t>1p</t>
  </si>
  <si>
    <t>Data FDC le diplôme le plus élevé par personne et par discipline est comptabilisé et associé à un seul club par discipline</t>
  </si>
  <si>
    <t>4pts</t>
  </si>
  <si>
    <t>S3-FDOC15</t>
  </si>
  <si>
    <t>Le club a un membre actif en tant que maitre de stage sur la saison n-1</t>
  </si>
  <si>
    <t xml:space="preserve">Data inscription sur le listing FDC </t>
  </si>
  <si>
    <t>S3-FDOC16</t>
  </si>
  <si>
    <t>Le club a au moins un membre de l’encadrement qui est en cours de formation MS sur la saison en cours ou la saison précédente</t>
  </si>
  <si>
    <t>Data FDC</t>
  </si>
  <si>
    <t>S3-FDOC17</t>
  </si>
  <si>
    <t>Secteur 4 : Hygiène sécurité encadrement (S4-HSE)</t>
  </si>
  <si>
    <t>S4-HSE</t>
  </si>
  <si>
    <t>HYGIENE SECURITE ENCADREMENT</t>
  </si>
  <si>
    <t>CO S4-HSE1</t>
  </si>
  <si>
    <t>Data FDC + diplôme à vérifier</t>
  </si>
  <si>
    <t>CO B4-HSE2</t>
  </si>
  <si>
    <t>CO S4-HSE3</t>
  </si>
  <si>
    <t>CO S4-HSE7</t>
  </si>
  <si>
    <t>Data FDC + diplôme à vérifier + certificat d’employeur</t>
  </si>
  <si>
    <t>CO S4-HSE8</t>
  </si>
  <si>
    <t>A vérifier</t>
  </si>
  <si>
    <t>COS4-HSE9</t>
  </si>
  <si>
    <t>Vérifier sur base des infos du club</t>
  </si>
  <si>
    <t>Norme infrasport</t>
  </si>
  <si>
    <t>Data FfG</t>
  </si>
  <si>
    <t>S4-HSE13</t>
  </si>
  <si>
    <t>Un programme contenant des objectifs est proposé aux licenciés.</t>
  </si>
  <si>
    <t>S4-HSE14</t>
  </si>
  <si>
    <t xml:space="preserve">Le club propose une palette d'activités complémentaires à tous les niveaux (initiation, compétition/démo, loisir) </t>
  </si>
  <si>
    <t>S4-HSE15</t>
  </si>
  <si>
    <t>Base de vidéo des lieux + vidéo d’un cours +description de la pratique +visite sur place</t>
  </si>
  <si>
    <t>S4-HSE16</t>
  </si>
  <si>
    <t>Base de vidéo des lieux + vidéo d’un cours +description niveau de pratique +visite sur place</t>
  </si>
  <si>
    <t>Secteur 5 : La vie fédérale (S5-VFE)</t>
  </si>
  <si>
    <t>B5- VFE</t>
  </si>
  <si>
    <t>VIE FEDERALE</t>
  </si>
  <si>
    <t>Le club est systématiquement présent ou représenté aux AG de la FfG</t>
  </si>
  <si>
    <t>Vérification liste présence AG</t>
  </si>
  <si>
    <t>Le club participe avec ses athlètes au minimum a deux actions du calendrier officiel de la FfG</t>
  </si>
  <si>
    <t>S5 VFE7</t>
  </si>
  <si>
    <t>Le club participe aux programmes officiels mis en place par la FfG</t>
  </si>
  <si>
    <t xml:space="preserve">Data FfG + Audit </t>
  </si>
  <si>
    <t>Participation active en IDHPS (GAF et GAM)</t>
  </si>
  <si>
    <t>2 pts</t>
  </si>
  <si>
    <t>Participe aux championnats FfG (hors 1-2/A-B)</t>
  </si>
  <si>
    <t xml:space="preserve">Participe aux championnats FfG Div.1-2/A-B </t>
  </si>
  <si>
    <t>S5 VFE18</t>
  </si>
  <si>
    <t>S5 VFE19</t>
  </si>
  <si>
    <t>Le club est présent en AG et dans les réunions de sa province</t>
  </si>
  <si>
    <t>Voir Province</t>
  </si>
  <si>
    <t>Club affilié à la fédération Handisport</t>
  </si>
  <si>
    <t>Sur base des données clubs et handisport</t>
  </si>
  <si>
    <t>Secteurs</t>
  </si>
  <si>
    <t>Minima 1 étoile</t>
  </si>
  <si>
    <t>Minima 2 étoiles</t>
  </si>
  <si>
    <t>Minima 3 étoiles</t>
  </si>
  <si>
    <t>S1- BG</t>
  </si>
  <si>
    <t>S2- ET</t>
  </si>
  <si>
    <t>S3- FDOC</t>
  </si>
  <si>
    <t>S4- HSE</t>
  </si>
  <si>
    <t>S5- VFE</t>
  </si>
  <si>
    <t>POINTS</t>
  </si>
  <si>
    <t>De quelle manière vos membres sont-ils informés de vos statuts et ROI :</t>
  </si>
  <si>
    <t>Réponse ci-dessous :</t>
  </si>
  <si>
    <t>Retour au document</t>
  </si>
  <si>
    <t>Retour au formulaire</t>
  </si>
  <si>
    <t>Cocher les critèques que votre club remplis</t>
  </si>
  <si>
    <t>2. Autres critères non obligatoires</t>
  </si>
  <si>
    <t>3. Autres critères non obligatoires</t>
  </si>
  <si>
    <t>4. Autres critères non obligatoires (uniquement pour les clubs compétifs)</t>
  </si>
  <si>
    <t>Nom</t>
  </si>
  <si>
    <t>Prenom</t>
  </si>
  <si>
    <t>Type de formation / Diplôme ou fonction professionnelle</t>
  </si>
  <si>
    <t>Minima 1 Etoile obtenu</t>
  </si>
  <si>
    <t>Data FDC + diplôme à vérifier + Détails des groupes d'entraînement</t>
  </si>
  <si>
    <t>Structure et équipements spécifiques permettant la pratique Gym pour tous des 6 à 23 ans en sécurité (décrire les pratiques) 3 pts</t>
  </si>
  <si>
    <t>Structure et équipements spécifiques permettant la pratique des 2 à 5 ans en sécurité (description de la pratique) 3 pts</t>
  </si>
  <si>
    <t>1. Les critères obligatoires</t>
  </si>
  <si>
    <t>CO S4-HSE5+ 6</t>
  </si>
  <si>
    <t>3. Les critères non obligatoires (uniquement pour les clubs compétitifs)</t>
  </si>
  <si>
    <t>VOTRE ENCADREMENT</t>
  </si>
  <si>
    <t>Licence n°</t>
  </si>
  <si>
    <t>Prénom</t>
  </si>
  <si>
    <t>Niveau brevet ADEPS</t>
  </si>
  <si>
    <t xml:space="preserve">Diplôme pédagique </t>
  </si>
  <si>
    <t>Votre(vos) responsable(s) technique(s):</t>
  </si>
  <si>
    <t xml:space="preserve"> </t>
  </si>
  <si>
    <t>Si vous n'avez qu'un seul responsable commun a toutes vos disciplines pratiquées : indiquez "Toutes"</t>
  </si>
  <si>
    <t>Discipline(s)</t>
  </si>
  <si>
    <t>Ajouter des lignes si nécessaire</t>
  </si>
  <si>
    <t>Discipline</t>
  </si>
  <si>
    <t>Groupe d'entraînement</t>
  </si>
  <si>
    <t>Votre encadrement  (une ligne par discipline et par groupe)</t>
  </si>
  <si>
    <t>Vos groupes d'entraînement (une ligne par discipline et par groupe)</t>
  </si>
  <si>
    <t>Si vous êtes employeur :</t>
  </si>
  <si>
    <t>Numéro ONSS employeur</t>
  </si>
  <si>
    <t>Liste du personnel emplyé</t>
  </si>
  <si>
    <t>Poste</t>
  </si>
  <si>
    <t>DEA</t>
  </si>
  <si>
    <t>Numéro de série</t>
  </si>
  <si>
    <t>Licences</t>
  </si>
  <si>
    <t>Date de la formation</t>
  </si>
  <si>
    <t>Compléter (Commun à HSE1 à HsE6)</t>
  </si>
  <si>
    <t>Minima de points par</t>
  </si>
  <si>
    <t>Membres GPT (Gymnaestrada, Euro Gym Demo) - 1pt/20 membres</t>
  </si>
  <si>
    <t>Membres Loisirs toutes disciplines (hors 2/5ans) -1pt/20 membres</t>
  </si>
  <si>
    <t>Membres compétitifs toutes disciplines - 1pt/20 membres</t>
  </si>
  <si>
    <t>Section spécifique adaptée aux licenciés de 2 à 5 ans -   1pt/20 membres</t>
  </si>
  <si>
    <t>Fitness (gym entretien…6 ans et +)  1pt/20 membres</t>
  </si>
  <si>
    <t>Nombre de licenciés : 
50 à 100 : 2 pts
101 à 200 : 4 pts
201  à 400 : 6 pts
401 à 500 : 10 pts
501 à 600 : 15 pts
601 et plus : 20 pts</t>
  </si>
  <si>
    <t>Pour signer la charte : suivre ce lien</t>
  </si>
  <si>
    <t>Année de référence</t>
  </si>
  <si>
    <t>1 ETOILE</t>
  </si>
  <si>
    <t>2  ETOILES</t>
  </si>
  <si>
    <t>Minima 2  ETOILES obtenu</t>
  </si>
  <si>
    <t>3  ETOILES</t>
  </si>
  <si>
    <t>Minima 3  ETOILES obtenu</t>
  </si>
  <si>
    <t>2023-2024</t>
  </si>
  <si>
    <t>Plus d'infos sur le projet PARCS 2</t>
  </si>
  <si>
    <t>FORMATION 
(Dirigeants-Officiels-Cadres)</t>
  </si>
  <si>
    <t>OUI</t>
  </si>
  <si>
    <t>Voir normes infrasport</t>
  </si>
  <si>
    <t>Affiliation FfG effective depuis 4 ans minimum</t>
  </si>
  <si>
    <t xml:space="preserve">Danse (6 ans et +)
- 1pt/20 membres
</t>
  </si>
  <si>
    <t>Le club respecte les principes d'organisation démocratique : présence de statuts et d'un ROI, organisation d'AG et élections</t>
  </si>
  <si>
    <t>Les cercles informent leurs membres et représentants légaux sur les documents suivants : statuts, règlements et contrats d'assurances 
Par voie individuelle (courrier ou Email)</t>
  </si>
  <si>
    <t xml:space="preserve">Informe chaque dirigeant et officiel sur la charte Ethique et le code de conduite FfG de manière individuelle (Email, Courrier)  </t>
  </si>
  <si>
    <t>Mène des actions de sensibilisation à destination des membres (pratiquants, encadrement, dirigeants) à la lutte contre le dopage (1x/saison)</t>
  </si>
  <si>
    <t>Mène des actions de sensibilisation sur le respect de l’éthique auprès des jeunes pratiquants (1x/saison)</t>
  </si>
  <si>
    <t>Compléter</t>
  </si>
  <si>
    <t>CO S5-VFE1</t>
  </si>
  <si>
    <t>CO S5-VFE2</t>
  </si>
  <si>
    <t>CO S5-VFE3</t>
  </si>
  <si>
    <t>CO S5-VFE4</t>
  </si>
  <si>
    <t>CO S5-VFE5</t>
  </si>
  <si>
    <t>Le club participe au Championnat de Belgique sur 2 ans</t>
  </si>
  <si>
    <t>S1-BG4</t>
  </si>
  <si>
    <t>Le club exige un extrait du casier judiciaire (Modèle 596-2)  pour chaque encadrant en contact avec les enfants tous les deux ans ou moins</t>
  </si>
  <si>
    <t>Critères obligatoires</t>
  </si>
  <si>
    <t>Sous réserve de la réception et de la vérification des différents documents à fournir, vous êtes éligibles pour :</t>
  </si>
  <si>
    <t>S4-HSE10</t>
  </si>
  <si>
    <t>S4-HSE11</t>
  </si>
  <si>
    <t>S4-HSE12</t>
  </si>
  <si>
    <t>S4-HSE17</t>
  </si>
  <si>
    <t>S4-HSE18</t>
  </si>
  <si>
    <t>S2-ET18</t>
  </si>
  <si>
    <t>S2-ET19</t>
  </si>
  <si>
    <t>S2-ET20</t>
  </si>
  <si>
    <t>S2-ET21</t>
  </si>
  <si>
    <t>S2-ET22</t>
  </si>
  <si>
    <t>S2-ET23</t>
  </si>
  <si>
    <t>CO S3-FDOC3</t>
  </si>
  <si>
    <t>CO S3-FDOC4</t>
  </si>
  <si>
    <t>S3-FDOC7</t>
  </si>
  <si>
    <t>S3-FDOC8</t>
  </si>
  <si>
    <t>S3-FDOC9</t>
  </si>
  <si>
    <t>S3-FDOC10</t>
  </si>
  <si>
    <t>S3-FDOC11</t>
  </si>
  <si>
    <t>S3-FDOC12</t>
  </si>
  <si>
    <t>S3-FDOC13</t>
  </si>
  <si>
    <t>S3-FDOC14</t>
  </si>
  <si>
    <t>S5 VFE6</t>
  </si>
  <si>
    <t>S5 VFE8</t>
  </si>
  <si>
    <t>S5 VFE9</t>
  </si>
  <si>
    <t>S5 VFE10</t>
  </si>
  <si>
    <t>S5 VFE11</t>
  </si>
  <si>
    <t>S5 VFE12</t>
  </si>
  <si>
    <t>S5 VFE13</t>
  </si>
  <si>
    <t>S5 VFE14</t>
  </si>
  <si>
    <t>S5 VFE15</t>
  </si>
  <si>
    <t>S5 VFE16</t>
  </si>
  <si>
    <t>S5 VFE17</t>
  </si>
  <si>
    <t>S3-FDOC5</t>
  </si>
  <si>
    <t>S3-FDOC6</t>
  </si>
  <si>
    <t xml:space="preserve">Le club s’engage à respecter le code d'éthique sportive de la FfG  ( Consulter le code d'éthique) </t>
  </si>
  <si>
    <t>Consulter le code d'éthique</t>
  </si>
  <si>
    <t xml:space="preserve">
Le club certifie sur l'honneur qu'il licencie systématiquement tous ses membres
</t>
  </si>
  <si>
    <t>Les cercles informent leurs membres et représentants légaux sur les documents suivants : Statuts, ROI et contrats d'assurances 
De manière collective (par affichage ou sur un site web/réseaux sociaux)</t>
  </si>
  <si>
    <t>Document à compléter pour demander la labélisation de votre club</t>
  </si>
  <si>
    <t>Le dossier de demande de labélisation est composé de 5 secteurs pour lesquels vous avez  :</t>
  </si>
  <si>
    <t>- des critères obligatoires à remplir pour avoir accès à la labélisation 1, 2 ou 3 étoiles;</t>
  </si>
  <si>
    <t>- un minimum de points à obtenir pour avoir accès à la labélisation 1, 2 ou 3 étoiles.</t>
  </si>
  <si>
    <t xml:space="preserve">Minimum de points à obtenir </t>
  </si>
  <si>
    <t>Section 1 - Bonne gouvernance</t>
  </si>
  <si>
    <t>Section 2 - Ethique</t>
  </si>
  <si>
    <t>Section 3 - Formations</t>
  </si>
  <si>
    <t>Section 4 - Hygiène - Sécurité - Encadrement</t>
  </si>
  <si>
    <t>Section 5 - La vie fédérale</t>
  </si>
  <si>
    <t>1 étoile</t>
  </si>
  <si>
    <t>2 étoiles</t>
  </si>
  <si>
    <t>3 étoiles</t>
  </si>
  <si>
    <t>Pour obtenir le label, il faut répondre aux critères obligatoires et obtenir le minimum de points requis dans chacun des secteurs.</t>
  </si>
  <si>
    <t>Comment compléter ce formulaire ?</t>
  </si>
  <si>
    <t>Le formulaire est composé de plusieurs onglets :</t>
  </si>
  <si>
    <t>Onglet 1</t>
  </si>
  <si>
    <t>Onglet 2</t>
  </si>
  <si>
    <t>Onglet 3</t>
  </si>
  <si>
    <t>Onglet 4</t>
  </si>
  <si>
    <t>Onglet 5</t>
  </si>
  <si>
    <t>Onglet 6</t>
  </si>
  <si>
    <t xml:space="preserve">Onglet 7 </t>
  </si>
  <si>
    <t>Onglet 8</t>
  </si>
  <si>
    <t>Détails</t>
  </si>
  <si>
    <t>Résultats</t>
  </si>
  <si>
    <t>Explications et Menu (cet onglet)</t>
  </si>
  <si>
    <t>Dans chaque onglet, vous devez cocher les critères remplis.  Les documents éventuels à ajouter au dossier seront indiqués à chaque fois.</t>
  </si>
  <si>
    <t>En bas de page, vous retrouvez le total des points obtenus.</t>
  </si>
  <si>
    <t xml:space="preserve">Dans certains cas, il vous sera demandé une indication supplémentaire à compléter soit dans une case adjacente soit via un lien à suivre et qui vous amène sur l'onglet Détails.  </t>
  </si>
  <si>
    <t xml:space="preserve">Attention : cet onglet Résultats ne vous assure pas la labélisation </t>
  </si>
  <si>
    <t>Une fois, les onglets 2 à 6 complétés, vous pouvez vous rendre sur l'onglet Résultats et vous verrez si vous êtes éligibles pour la labélisation 1 , 2 ou 3 étoiles.</t>
  </si>
  <si>
    <t>Cocher les critères que votre club remplis</t>
  </si>
  <si>
    <t>Personnes ayant suivi la formation DEA</t>
  </si>
  <si>
    <t>Le club utilise une infrastructure d’entrainement équipée d’un défibrillateur + Nom et contact du (des) membre(s) formé(s) à son utilisation</t>
  </si>
  <si>
    <t>Organise ou participe à au moins un évènement de promotion de l’éthique sportive par saison</t>
  </si>
  <si>
    <t>Au moins deux des membres du bureau est breveté AISF/COIB ou justifie d’un diplôme professionnel en management ou d’une fonction professionnelle de direction.</t>
  </si>
  <si>
    <t>Au moins un des membres du bureau est breveté AISF/COIB ou justifie d’un diplôme professionnel en management ou d’une fonction professionnelle de direction.</t>
  </si>
  <si>
    <t>Le club dispose de vestiaires et de sanitaires entretenus (Pour la 3ème étoile, vestiaires aux normes infrasport)</t>
  </si>
  <si>
    <t>Structure et équipement spécifique permettant la pratique compétitive en sécurité (10/ 12ans ) dans 1 discipline gymnique 3 pts/discipline</t>
  </si>
  <si>
    <t>Structure et équipement spécifique permettant la pratique de performance niveau national dans une des disciplines développées (13ans et +) 3 pts</t>
  </si>
  <si>
    <t>Le club nomme un référent éthique "vivons sport" identifié et référencé FfG (charte de référent éthique)</t>
  </si>
  <si>
    <t>CO S4-HSE 4</t>
  </si>
  <si>
    <r>
      <rPr>
        <b/>
        <sz val="11"/>
        <color rgb="FFFF0000"/>
        <rFont val="Arial"/>
        <family val="2"/>
      </rPr>
      <t xml:space="preserve">Exemple </t>
    </r>
    <r>
      <rPr>
        <sz val="11"/>
        <color theme="1"/>
        <rFont val="Arial"/>
        <family val="2"/>
      </rPr>
      <t xml:space="preserve">: </t>
    </r>
    <r>
      <rPr>
        <b/>
        <sz val="11"/>
        <color theme="1"/>
        <rFont val="Arial"/>
        <family val="2"/>
      </rPr>
      <t>Thème abordé à la réunion de parents
Courrier de sensibilisation 
Intervenant extérieur…</t>
    </r>
  </si>
  <si>
    <r>
      <rPr>
        <b/>
        <sz val="11"/>
        <color rgb="FFFF0000"/>
        <rFont val="Arial"/>
        <family val="2"/>
      </rPr>
      <t xml:space="preserve">Exemple </t>
    </r>
    <r>
      <rPr>
        <b/>
        <sz val="11"/>
        <color theme="1"/>
        <rFont val="Arial"/>
        <family val="2"/>
      </rPr>
      <t>Meeting avec ou sans intervenant sur ce thème spécifique avec ou sans support vidéo…</t>
    </r>
  </si>
  <si>
    <r>
      <rPr>
        <b/>
        <sz val="11"/>
        <color rgb="FFFF0000"/>
        <rFont val="Arial"/>
        <family val="2"/>
      </rPr>
      <t>Exemple 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Participation à des évènements officiels ADEPS/YAPAKA… sur ce thème
Organisation d’une manifestation spécifique…</t>
    </r>
  </si>
  <si>
    <r>
      <rPr>
        <b/>
        <sz val="11"/>
        <color rgb="FFFF0000"/>
        <rFont val="Arial"/>
        <family val="2"/>
      </rPr>
      <t>Exemple 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>Meeting sur le fair play dans notre sport
Projection de films sur l’éthique (sources YAPAKA)
Intervenant extérieur…</t>
    </r>
  </si>
  <si>
    <r>
      <rPr>
        <b/>
        <sz val="11"/>
        <color rgb="FFFF0000"/>
        <rFont val="Arial"/>
        <family val="2"/>
      </rPr>
      <t>Exemple :</t>
    </r>
    <r>
      <rPr>
        <sz val="11"/>
        <color theme="1"/>
        <rFont val="Arial"/>
        <family val="2"/>
      </rPr>
      <t xml:space="preserve"> </t>
    </r>
    <r>
      <rPr>
        <b/>
        <sz val="11"/>
        <color theme="1"/>
        <rFont val="Arial"/>
        <family val="2"/>
      </rPr>
      <t xml:space="preserve">Meeting d’information sur ce sujet (les droits de l’enfant, le comportement et langage de l’entraineur) - Vérifier que l’encadrement a lu les documents de référence cités… </t>
    </r>
  </si>
  <si>
    <t>Attestation sur l'honneur de l'employeur</t>
  </si>
  <si>
    <t>Le club certifie sur l'honneur que les informations venant de la FfG sont ciblées et relayées aux membres du club concernés (E-mail/ réseaux sociaux…).</t>
  </si>
  <si>
    <t>Le club a au moins 1 membre de l’encadrement qui a été breveté MS sur la saison précédente et en charge d'un groupe au minimum sur la saison en cours.</t>
  </si>
  <si>
    <t>Le club a 1 juge international en activité dans ses membres actifs dont il est maitre de la licence.</t>
  </si>
  <si>
    <t>Le club est abonné à Gymnéo TV</t>
  </si>
  <si>
    <t>Les clubs compétitifs comptent au moins dans leurs membres 1 juge diplômé FfG en activité (club compétitif uniquement et maitre de la licence)</t>
  </si>
  <si>
    <t>Les clubs compétitifs comptent au moins dans leurs membres 2 juges dont 1 au moins est en mesure de juger au CB (le club doit être maitre de la licence).</t>
  </si>
  <si>
    <t>Nombre de Niv.MSAn/Animateur Fédéral (comptabiliser uniquement le diplôme le plus élevé par personne dans la même discipline)</t>
  </si>
  <si>
    <r>
      <t xml:space="preserve">Nombre de </t>
    </r>
    <r>
      <rPr>
        <sz val="11"/>
        <rFont val="Arial"/>
        <family val="2"/>
      </rPr>
      <t>Niv.MSIn  (comptabiliser uniquement le diplôme le plus élevé par personne dans la même discipline)</t>
    </r>
  </si>
  <si>
    <r>
      <t xml:space="preserve">Nombre de Niv.MSEd </t>
    </r>
    <r>
      <rPr>
        <sz val="11"/>
        <rFont val="Arial"/>
        <family val="2"/>
      </rPr>
      <t xml:space="preserve"> (comptabiliser uniquement le diplôme le plus élevé par personne dans la même discipline)</t>
    </r>
  </si>
  <si>
    <r>
      <t>Nombre de Niv. MSTr</t>
    </r>
    <r>
      <rPr>
        <sz val="11"/>
        <rFont val="Arial"/>
        <family val="2"/>
      </rPr>
      <t>ain  (comptabiliser uniquement le diplôme le plus élevé par personne dans la même discipline)</t>
    </r>
  </si>
  <si>
    <t>2024-2025</t>
  </si>
  <si>
    <t>2023-2024
2024-2025</t>
  </si>
  <si>
    <t xml:space="preserve">2023-2024 </t>
  </si>
  <si>
    <t>1 correspondant technique du club minimum MSIn ou concordant en activité (en charge au minimum d'un groupe)</t>
  </si>
  <si>
    <t>1 correspondant technique par discipline pratiquée minimum MSIn ou concordant en activité (en charge au minimum d'un groupe)</t>
  </si>
  <si>
    <t>1 référent technique par niveau d’entrainement minimum MSIn ou concordant en activité (en charge au minimum d'un groupe)</t>
  </si>
  <si>
    <r>
      <t xml:space="preserve">60 % minimum de l’encadrement (total des intervenants 18ans et plus en charge de minimum 1 groupe) possède un diplôme pédagogique ou suivent des études d’enseignant;
</t>
    </r>
    <r>
      <rPr>
        <i/>
        <sz val="11"/>
        <rFont val="Arial"/>
        <family val="2"/>
      </rPr>
      <t>*bloquer aide entraineur à moins de 18ans</t>
    </r>
  </si>
  <si>
    <r>
      <t xml:space="preserve">60% MINIMUM de l’encadrement (total des intervenants 18ans et plus en charge de minimum 1 groupe) possède un diplôme pédagogique sportif --&gt; 2  ETOILES 
</t>
    </r>
    <r>
      <rPr>
        <i/>
        <sz val="11"/>
        <rFont val="Arial"/>
        <family val="2"/>
      </rPr>
      <t>*scinder la case en 2 ligne</t>
    </r>
    <r>
      <rPr>
        <sz val="11"/>
        <rFont val="Arial"/>
        <family val="2"/>
      </rPr>
      <t xml:space="preserve">
70% Minimum de l’encadrement (total des intervenants 18ans et plus en charge de minimum 1 groupe)  possède un diplôme pédagogique sportif --&gt; 3  ETOILES
</t>
    </r>
  </si>
  <si>
    <t>Le club est employeur de cadres diplômés MS In – Ed – Train ou concordant</t>
  </si>
  <si>
    <t>Nombre de juges niv. inférieur au national en activité 1pt/juge (maitre de la licence)</t>
  </si>
  <si>
    <t>Nombre de juge de niveau national (chpt de Belgique) en activité 2 pts/juges (maitre de la licence)</t>
  </si>
  <si>
    <t>Nombre de juges FIG 3 pts/juges (maitre de la licence)</t>
  </si>
  <si>
    <t>Le club candidate à l’organisation de compétitions ou d’évènements officiels de CT ou FdC</t>
  </si>
  <si>
    <r>
      <t>Le club a organisé ou accueilli au moins 1 Championnat/évènement FfG officiel au cours de l’Olympiade (CT ou FdC)</t>
    </r>
    <r>
      <rPr>
        <sz val="11"/>
        <color rgb="FF7030A0"/>
        <rFont val="Arial"/>
        <family val="2"/>
      </rPr>
      <t xml:space="preserve"> </t>
    </r>
  </si>
  <si>
    <t>Préciser la saison et le ou les organisations</t>
  </si>
  <si>
    <t>Saison</t>
  </si>
  <si>
    <t>Organisation</t>
  </si>
  <si>
    <t>Préciser le(s)quel(s)</t>
  </si>
  <si>
    <t>Le club compte au moins dans son comité technique le minimum requis de cadres diplômés MS Initiateur minimum (ou concordant) en charge d'un groupe au minimum (1 = 1 ETOILE - 2 =2  ETOILES  - 3 et plus = 3  ETOILES</t>
  </si>
  <si>
    <t xml:space="preserve">Le club compte dans ses membres au moins 1 MS Éducateur en activité en charge d'un groupe </t>
  </si>
  <si>
    <t>Les diplômes en langue étrangère (non-officielle belge) doivent être traduits et certifiés.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</si>
</sst>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rgb="FF00B05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FFFFFF"/>
      <name val="Arial"/>
      <family val="2"/>
    </font>
    <font>
      <b/>
      <sz val="11"/>
      <color theme="1"/>
      <name val="Arial"/>
      <family val="2"/>
    </font>
    <font>
      <sz val="11"/>
      <color rgb="FF0070C0"/>
      <name val="Arial"/>
      <family val="2"/>
    </font>
    <font>
      <u/>
      <sz val="11"/>
      <color theme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u/>
      <sz val="11"/>
      <color theme="1"/>
      <name val="Arial"/>
      <family val="2"/>
    </font>
    <font>
      <b/>
      <sz val="11"/>
      <color indexed="10"/>
      <name val="Arial"/>
      <family val="2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u/>
      <sz val="11"/>
      <color rgb="FFFF0000"/>
      <name val="Arial"/>
      <family val="2"/>
    </font>
    <font>
      <b/>
      <sz val="11"/>
      <color rgb="FF0070C0"/>
      <name val="Arial"/>
      <family val="2"/>
    </font>
    <font>
      <sz val="8"/>
      <name val="Calibri"/>
      <family val="2"/>
      <scheme val="minor"/>
    </font>
    <font>
      <sz val="11"/>
      <color rgb="FF7030A0"/>
      <name val="Arial"/>
      <family val="2"/>
    </font>
    <font>
      <u/>
      <sz val="11"/>
      <color rgb="FF7030A0"/>
      <name val="Calibri (Corps)_x0000_"/>
    </font>
    <font>
      <b/>
      <sz val="11"/>
      <color rgb="FF7030A0"/>
      <name val="Arial"/>
      <family val="2"/>
    </font>
    <font>
      <i/>
      <sz val="1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0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1"/>
    <xf numFmtId="0" fontId="5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/>
    <xf numFmtId="0" fontId="2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4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 wrapText="1"/>
    </xf>
    <xf numFmtId="0" fontId="10" fillId="2" borderId="15" xfId="0" applyFont="1" applyFill="1" applyBorder="1" applyAlignment="1">
      <alignment vertical="center" wrapText="1"/>
    </xf>
    <xf numFmtId="0" fontId="10" fillId="8" borderId="15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6" fillId="8" borderId="1" xfId="0" applyFont="1" applyFill="1" applyBorder="1" applyAlignment="1">
      <alignment vertical="center"/>
    </xf>
    <xf numFmtId="0" fontId="6" fillId="8" borderId="5" xfId="0" applyFont="1" applyFill="1" applyBorder="1" applyAlignment="1">
      <alignment vertical="center"/>
    </xf>
    <xf numFmtId="0" fontId="6" fillId="8" borderId="5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0" fillId="3" borderId="15" xfId="0" applyFont="1" applyFill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0" fillId="4" borderId="12" xfId="0" applyFont="1" applyFill="1" applyBorder="1" applyAlignment="1" applyProtection="1">
      <alignment vertical="center" wrapText="1"/>
      <protection locked="0"/>
    </xf>
    <xf numFmtId="0" fontId="10" fillId="4" borderId="13" xfId="0" applyFont="1" applyFill="1" applyBorder="1" applyAlignment="1" applyProtection="1">
      <alignment vertical="center" wrapText="1"/>
      <protection locked="0"/>
    </xf>
    <xf numFmtId="0" fontId="10" fillId="4" borderId="14" xfId="0" applyFont="1" applyFill="1" applyBorder="1" applyAlignment="1" applyProtection="1">
      <alignment vertical="center" wrapText="1"/>
      <protection locked="0"/>
    </xf>
    <xf numFmtId="0" fontId="10" fillId="4" borderId="1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14" fillId="0" borderId="0" xfId="1" applyFont="1"/>
    <xf numFmtId="0" fontId="18" fillId="0" borderId="0" xfId="0" applyFont="1"/>
    <xf numFmtId="0" fontId="1" fillId="0" borderId="16" xfId="0" applyFont="1" applyBorder="1"/>
    <xf numFmtId="0" fontId="1" fillId="0" borderId="17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26" xfId="0" applyFont="1" applyBorder="1"/>
    <xf numFmtId="0" fontId="8" fillId="0" borderId="0" xfId="1" applyBorder="1" applyAlignment="1">
      <alignment vertical="center" wrapText="1"/>
    </xf>
    <xf numFmtId="0" fontId="1" fillId="7" borderId="0" xfId="0" applyFont="1" applyFill="1"/>
    <xf numFmtId="0" fontId="8" fillId="0" borderId="0" xfId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5" borderId="15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8" fillId="0" borderId="0" xfId="1" applyAlignment="1">
      <alignment vertical="center"/>
    </xf>
    <xf numFmtId="0" fontId="1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0" fillId="3" borderId="15" xfId="0" applyFont="1" applyFill="1" applyBorder="1" applyAlignment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8" fillId="0" borderId="0" xfId="1" applyAlignment="1">
      <alignment vertical="center" wrapText="1"/>
    </xf>
    <xf numFmtId="0" fontId="8" fillId="0" borderId="0" xfId="1" applyAlignment="1">
      <alignment wrapText="1"/>
    </xf>
    <xf numFmtId="0" fontId="6" fillId="0" borderId="0" xfId="0" applyFont="1" applyAlignment="1">
      <alignment vertical="center"/>
    </xf>
    <xf numFmtId="0" fontId="10" fillId="3" borderId="14" xfId="0" applyFont="1" applyFill="1" applyBorder="1" applyAlignment="1">
      <alignment horizontal="left" vertical="center" wrapText="1"/>
    </xf>
    <xf numFmtId="0" fontId="7" fillId="0" borderId="15" xfId="0" applyFont="1" applyBorder="1" applyAlignment="1">
      <alignment vertical="center" wrapText="1"/>
    </xf>
    <xf numFmtId="0" fontId="1" fillId="8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13" fillId="0" borderId="15" xfId="0" applyFont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/>
    </xf>
    <xf numFmtId="0" fontId="6" fillId="6" borderId="0" xfId="0" applyFont="1" applyFill="1" applyAlignment="1">
      <alignment vertical="center"/>
    </xf>
    <xf numFmtId="0" fontId="6" fillId="6" borderId="0" xfId="0" applyFont="1" applyFill="1" applyAlignment="1">
      <alignment vertical="center" wrapText="1"/>
    </xf>
    <xf numFmtId="0" fontId="1" fillId="6" borderId="0" xfId="0" applyFont="1" applyFill="1"/>
    <xf numFmtId="0" fontId="13" fillId="0" borderId="15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5" fillId="4" borderId="15" xfId="0" applyFont="1" applyFill="1" applyBorder="1" applyAlignment="1">
      <alignment horizontal="left" vertical="center" wrapText="1"/>
    </xf>
    <xf numFmtId="0" fontId="10" fillId="5" borderId="15" xfId="0" applyFont="1" applyFill="1" applyBorder="1" applyAlignment="1">
      <alignment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/>
    </xf>
    <xf numFmtId="0" fontId="10" fillId="5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6" borderId="0" xfId="0" applyFont="1" applyFill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5" fillId="5" borderId="13" xfId="0" applyFont="1" applyFill="1" applyBorder="1" applyAlignment="1">
      <alignment vertical="center" wrapText="1"/>
    </xf>
    <xf numFmtId="0" fontId="15" fillId="5" borderId="14" xfId="0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" fillId="0" borderId="15" xfId="0" applyFont="1" applyBorder="1"/>
    <xf numFmtId="0" fontId="20" fillId="0" borderId="0" xfId="0" quotePrefix="1" applyFont="1"/>
    <xf numFmtId="0" fontId="20" fillId="0" borderId="0" xfId="0" applyFont="1"/>
    <xf numFmtId="0" fontId="1" fillId="0" borderId="4" xfId="0" applyFont="1" applyBorder="1" applyAlignment="1">
      <alignment horizontal="left" vertical="center" wrapText="1"/>
    </xf>
    <xf numFmtId="0" fontId="8" fillId="0" borderId="0" xfId="1" applyAlignment="1">
      <alignment horizontal="left" vertical="center" wrapText="1"/>
    </xf>
    <xf numFmtId="0" fontId="23" fillId="0" borderId="0" xfId="0" applyFont="1"/>
    <xf numFmtId="0" fontId="24" fillId="0" borderId="0" xfId="0" applyFont="1"/>
    <xf numFmtId="0" fontId="1" fillId="0" borderId="0" xfId="0" quotePrefix="1" applyFont="1"/>
    <xf numFmtId="0" fontId="25" fillId="0" borderId="0" xfId="0" applyFont="1"/>
    <xf numFmtId="0" fontId="1" fillId="0" borderId="16" xfId="0" applyFont="1" applyBorder="1" applyAlignment="1">
      <alignment horizontal="center" vertical="center" wrapText="1"/>
    </xf>
    <xf numFmtId="0" fontId="1" fillId="0" borderId="30" xfId="0" applyFont="1" applyBorder="1"/>
    <xf numFmtId="0" fontId="22" fillId="9" borderId="16" xfId="0" applyFont="1" applyFill="1" applyBorder="1" applyAlignment="1">
      <alignment horizontal="center" vertical="center"/>
    </xf>
    <xf numFmtId="0" fontId="8" fillId="0" borderId="0" xfId="1" applyBorder="1"/>
    <xf numFmtId="0" fontId="8" fillId="0" borderId="0" xfId="1" applyAlignment="1">
      <alignment horizontal="center" vertical="center"/>
    </xf>
    <xf numFmtId="0" fontId="23" fillId="0" borderId="15" xfId="0" applyFont="1" applyBorder="1" applyAlignment="1">
      <alignment vertical="center" wrapText="1"/>
    </xf>
    <xf numFmtId="0" fontId="23" fillId="3" borderId="15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12" fillId="0" borderId="15" xfId="0" applyFont="1" applyBorder="1" applyAlignment="1">
      <alignment horizontal="left" vertical="center" wrapText="1"/>
    </xf>
    <xf numFmtId="0" fontId="28" fillId="0" borderId="0" xfId="1" applyFont="1" applyBorder="1" applyAlignment="1">
      <alignment vertical="center" wrapText="1"/>
    </xf>
    <xf numFmtId="0" fontId="27" fillId="0" borderId="0" xfId="0" applyFont="1" applyAlignment="1">
      <alignment vertical="center"/>
    </xf>
    <xf numFmtId="0" fontId="29" fillId="0" borderId="0" xfId="0" applyFont="1" applyAlignment="1">
      <alignment wrapText="1"/>
    </xf>
    <xf numFmtId="0" fontId="27" fillId="0" borderId="0" xfId="0" applyFont="1"/>
    <xf numFmtId="0" fontId="27" fillId="3" borderId="14" xfId="0" applyFont="1" applyFill="1" applyBorder="1" applyAlignment="1">
      <alignment horizontal="left" vertical="center" wrapText="1"/>
    </xf>
    <xf numFmtId="0" fontId="23" fillId="0" borderId="15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vertical="center" wrapText="1"/>
    </xf>
    <xf numFmtId="0" fontId="15" fillId="2" borderId="14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5" fillId="2" borderId="27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13" fillId="0" borderId="15" xfId="0" applyFont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left" vertical="center" wrapText="1"/>
    </xf>
    <xf numFmtId="0" fontId="15" fillId="2" borderId="29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left" vertical="center" wrapText="1"/>
    </xf>
    <xf numFmtId="0" fontId="15" fillId="5" borderId="12" xfId="0" applyFont="1" applyFill="1" applyBorder="1" applyAlignment="1">
      <alignment horizontal="left" vertical="center" wrapText="1"/>
    </xf>
    <xf numFmtId="0" fontId="15" fillId="5" borderId="1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14" fillId="0" borderId="0" xfId="1" applyFont="1" applyAlignment="1">
      <alignment horizontal="center"/>
    </xf>
    <xf numFmtId="0" fontId="7" fillId="0" borderId="2" xfId="0" applyFont="1" applyBorder="1" applyAlignment="1">
      <alignment vertical="center" wrapText="1"/>
    </xf>
    <xf numFmtId="0" fontId="15" fillId="2" borderId="21" xfId="0" applyFont="1" applyFill="1" applyBorder="1" applyAlignment="1">
      <alignment horizontal="left" vertical="center" wrapText="1"/>
    </xf>
    <xf numFmtId="0" fontId="15" fillId="2" borderId="22" xfId="0" applyFont="1" applyFill="1" applyBorder="1" applyAlignment="1">
      <alignment horizontal="left" vertical="center" wrapText="1"/>
    </xf>
    <xf numFmtId="0" fontId="1" fillId="10" borderId="22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13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11" borderId="1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0" fillId="11" borderId="15" xfId="0" applyFont="1" applyFill="1" applyBorder="1" applyAlignment="1">
      <alignment vertical="center" wrapText="1"/>
    </xf>
  </cellXfs>
  <cellStyles count="2">
    <cellStyle name="Lien hypertexte" xfId="1" builtinId="8"/>
    <cellStyle name="Normal" xfId="0" builtinId="0"/>
  </cellStyles>
  <dxfs count="36">
    <dxf>
      <font>
        <b/>
        <i val="0"/>
        <strike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$K$6" lockText="1" noThreeD="1"/>
</file>

<file path=xl/ctrlProps/ctrlProp2.xml><?xml version="1.0" encoding="utf-8"?>
<formControlPr xmlns="http://schemas.microsoft.com/office/spreadsheetml/2009/9/main" objectType="CheckBox" fmlaLink="$K$7" lockText="1" noThreeD="1"/>
</file>

<file path=xl/ctrlProps/ctrlProp3.xml><?xml version="1.0" encoding="utf-8"?>
<formControlPr xmlns="http://schemas.microsoft.com/office/spreadsheetml/2009/9/main" objectType="CheckBox" fmlaLink="$K$5" lockText="1" noThreeD="1"/>
</file>

<file path=xl/ctrlProps/ctrlProp4.xml><?xml version="1.0" encoding="utf-8"?>
<formControlPr xmlns="http://schemas.microsoft.com/office/spreadsheetml/2009/9/main" objectType="CheckBox" fmlaLink="$K$10" lockText="1" noThreeD="1"/>
</file>

<file path=xl/ctrlProps/ctrlProp5.xml><?xml version="1.0" encoding="utf-8"?>
<formControlPr xmlns="http://schemas.microsoft.com/office/spreadsheetml/2009/9/main" objectType="CheckBox" fmlaLink="$K$11" lockText="1" noThreeD="1"/>
</file>

<file path=xl/ctrlProps/ctrlProp6.xml><?xml version="1.0" encoding="utf-8"?>
<formControlPr xmlns="http://schemas.microsoft.com/office/spreadsheetml/2009/9/main" objectType="CheckBox" fmlaLink="$K$12" lockText="1" noThreeD="1"/>
</file>

<file path=xl/ctrlProps/ctrlProp7.xml><?xml version="1.0" encoding="utf-8"?>
<formControlPr xmlns="http://schemas.microsoft.com/office/spreadsheetml/2009/9/main" objectType="CheckBox" fmlaLink="$K$13" lockText="1" noThreeD="1"/>
</file>

<file path=xl/ctrlProps/ctrlProp8.xml><?xml version="1.0" encoding="utf-8"?>
<formControlPr xmlns="http://schemas.microsoft.com/office/spreadsheetml/2009/9/main" objectType="CheckBox" fmlaLink="$K$14" lockText="1" noThreeD="1"/>
</file>

<file path=xl/ctrlProps/ctrlProp9.xml><?xml version="1.0" encoding="utf-8"?>
<formControlPr xmlns="http://schemas.microsoft.com/office/spreadsheetml/2009/9/main" objectType="CheckBox" fmlaLink="$K$15" lockText="1" noThreeD="1"/>
</file>

<file path=xl/ctrlProps/ctrlProp10.xml><?xml version="1.0" encoding="utf-8"?>
<formControlPr xmlns="http://schemas.microsoft.com/office/spreadsheetml/2009/9/main" objectType="CheckBox" fmlaLink="$K$9" lockText="1" noThreeD="1"/>
</file>

<file path=xl/ctrlProps/ctrlProp11.xml><?xml version="1.0" encoding="utf-8"?>
<formControlPr xmlns="http://schemas.microsoft.com/office/spreadsheetml/2009/9/main" objectType="CheckBox" fmlaLink="$K$6" lockText="1" noThreeD="1"/>
</file>

<file path=xl/ctrlProps/ctrlProp12.xml><?xml version="1.0" encoding="utf-8"?>
<formControlPr xmlns="http://schemas.microsoft.com/office/spreadsheetml/2009/9/main" objectType="CheckBox" fmlaLink="$K$7" lockText="1" noThreeD="1"/>
</file>

<file path=xl/ctrlProps/ctrlProp13.xml><?xml version="1.0" encoding="utf-8"?>
<formControlPr xmlns="http://schemas.microsoft.com/office/spreadsheetml/2009/9/main" objectType="CheckBox" fmlaLink="$K$8" lockText="1" noThreeD="1"/>
</file>

<file path=xl/ctrlProps/ctrlProp14.xml><?xml version="1.0" encoding="utf-8"?>
<formControlPr xmlns="http://schemas.microsoft.com/office/spreadsheetml/2009/9/main" objectType="CheckBox" fmlaLink="$K$9" lockText="1" noThreeD="1"/>
</file>

<file path=xl/ctrlProps/ctrlProp15.xml><?xml version="1.0" encoding="utf-8"?>
<formControlPr xmlns="http://schemas.microsoft.com/office/spreadsheetml/2009/9/main" objectType="CheckBox" fmlaLink="$K$10" lockText="1" noThreeD="1"/>
</file>

<file path=xl/ctrlProps/ctrlProp16.xml><?xml version="1.0" encoding="utf-8"?>
<formControlPr xmlns="http://schemas.microsoft.com/office/spreadsheetml/2009/9/main" objectType="CheckBox" fmlaLink="$K$11" lockText="1" noThreeD="1"/>
</file>

<file path=xl/ctrlProps/ctrlProp17.xml><?xml version="1.0" encoding="utf-8"?>
<formControlPr xmlns="http://schemas.microsoft.com/office/spreadsheetml/2009/9/main" objectType="CheckBox" fmlaLink="$K$12" lockText="1" noThreeD="1"/>
</file>

<file path=xl/ctrlProps/ctrlProp18.xml><?xml version="1.0" encoding="utf-8"?>
<formControlPr xmlns="http://schemas.microsoft.com/office/spreadsheetml/2009/9/main" objectType="CheckBox" fmlaLink="$K$14" lockText="1" noThreeD="1"/>
</file>

<file path=xl/ctrlProps/ctrlProp19.xml><?xml version="1.0" encoding="utf-8"?>
<formControlPr xmlns="http://schemas.microsoft.com/office/spreadsheetml/2009/9/main" objectType="CheckBox" fmlaLink="$K$15" lockText="1" noThreeD="1"/>
</file>

<file path=xl/ctrlProps/ctrlProp20.xml><?xml version="1.0" encoding="utf-8"?>
<formControlPr xmlns="http://schemas.microsoft.com/office/spreadsheetml/2009/9/main" objectType="CheckBox" fmlaLink="$K$16" lockText="1" noThreeD="1"/>
</file>

<file path=xl/ctrlProps/ctrlProp21.xml><?xml version="1.0" encoding="utf-8"?>
<formControlPr xmlns="http://schemas.microsoft.com/office/spreadsheetml/2009/9/main" objectType="CheckBox" fmlaLink="$K$17" lockText="1" noThreeD="1"/>
</file>

<file path=xl/ctrlProps/ctrlProp22.xml><?xml version="1.0" encoding="utf-8"?>
<formControlPr xmlns="http://schemas.microsoft.com/office/spreadsheetml/2009/9/main" objectType="CheckBox" fmlaLink="$K$18" lockText="1" noThreeD="1"/>
</file>

<file path=xl/ctrlProps/ctrlProp23.xml><?xml version="1.0" encoding="utf-8"?>
<formControlPr xmlns="http://schemas.microsoft.com/office/spreadsheetml/2009/9/main" objectType="CheckBox" fmlaLink="$K$19" lockText="1" noThreeD="1"/>
</file>

<file path=xl/ctrlProps/ctrlProp24.xml><?xml version="1.0" encoding="utf-8"?>
<formControlPr xmlns="http://schemas.microsoft.com/office/spreadsheetml/2009/9/main" objectType="CheckBox" fmlaLink="$K$7" lockText="1" noThreeD="1"/>
</file>

<file path=xl/ctrlProps/ctrlProp25.xml><?xml version="1.0" encoding="utf-8"?>
<formControlPr xmlns="http://schemas.microsoft.com/office/spreadsheetml/2009/9/main" objectType="CheckBox" fmlaLink="$K$8" lockText="1" noThreeD="1"/>
</file>

<file path=xl/ctrlProps/ctrlProp26.xml><?xml version="1.0" encoding="utf-8"?>
<formControlPr xmlns="http://schemas.microsoft.com/office/spreadsheetml/2009/9/main" objectType="CheckBox" fmlaLink="$K$9" lockText="1" noThreeD="1"/>
</file>

<file path=xl/ctrlProps/ctrlProp27.xml><?xml version="1.0" encoding="utf-8"?>
<formControlPr xmlns="http://schemas.microsoft.com/office/spreadsheetml/2009/9/main" objectType="CheckBox" fmlaLink="$K$12" lockText="1" noThreeD="1"/>
</file>

<file path=xl/ctrlProps/ctrlProp28.xml><?xml version="1.0" encoding="utf-8"?>
<formControlPr xmlns="http://schemas.microsoft.com/office/spreadsheetml/2009/9/main" objectType="CheckBox" fmlaLink="$K$13" lockText="1" noThreeD="1"/>
</file>

<file path=xl/ctrlProps/ctrlProp29.xml><?xml version="1.0" encoding="utf-8"?>
<formControlPr xmlns="http://schemas.microsoft.com/office/spreadsheetml/2009/9/main" objectType="CheckBox" fmlaLink="$K$14" lockText="1" noThreeD="1"/>
</file>

<file path=xl/ctrlProps/ctrlProp30.xml><?xml version="1.0" encoding="utf-8"?>
<formControlPr xmlns="http://schemas.microsoft.com/office/spreadsheetml/2009/9/main" objectType="CheckBox" fmlaLink="$K$15" lockText="1" noThreeD="1"/>
</file>

<file path=xl/ctrlProps/ctrlProp31.xml><?xml version="1.0" encoding="utf-8"?>
<formControlPr xmlns="http://schemas.microsoft.com/office/spreadsheetml/2009/9/main" objectType="CheckBox" fmlaLink="$K$16" lockText="1" noThreeD="1"/>
</file>

<file path=xl/ctrlProps/ctrlProp32.xml><?xml version="1.0" encoding="utf-8"?>
<formControlPr xmlns="http://schemas.microsoft.com/office/spreadsheetml/2009/9/main" objectType="CheckBox" fmlaLink="$K$17" lockText="1" noThreeD="1"/>
</file>

<file path=xl/ctrlProps/ctrlProp33.xml><?xml version="1.0" encoding="utf-8"?>
<formControlPr xmlns="http://schemas.microsoft.com/office/spreadsheetml/2009/9/main" objectType="CheckBox" fmlaLink="$K$18" lockText="1" noThreeD="1"/>
</file>

<file path=xl/ctrlProps/ctrlProp34.xml><?xml version="1.0" encoding="utf-8"?>
<formControlPr xmlns="http://schemas.microsoft.com/office/spreadsheetml/2009/9/main" objectType="CheckBox" fmlaLink="$K$19" lockText="1" noThreeD="1"/>
</file>

<file path=xl/ctrlProps/ctrlProp35.xml><?xml version="1.0" encoding="utf-8"?>
<formControlPr xmlns="http://schemas.microsoft.com/office/spreadsheetml/2009/9/main" objectType="CheckBox" fmlaLink="$K$20" lockText="1" noThreeD="1"/>
</file>

<file path=xl/ctrlProps/ctrlProp36.xml><?xml version="1.0" encoding="utf-8"?>
<formControlPr xmlns="http://schemas.microsoft.com/office/spreadsheetml/2009/9/main" objectType="CheckBox" fmlaLink="$K$22" lockText="1" noThreeD="1"/>
</file>

<file path=xl/ctrlProps/ctrlProp37.xml><?xml version="1.0" encoding="utf-8"?>
<formControlPr xmlns="http://schemas.microsoft.com/office/spreadsheetml/2009/9/main" objectType="CheckBox" fmlaLink="$K$23" lockText="1" noThreeD="1"/>
</file>

<file path=xl/ctrlProps/ctrlProp38.xml><?xml version="1.0" encoding="utf-8"?>
<formControlPr xmlns="http://schemas.microsoft.com/office/spreadsheetml/2009/9/main" objectType="CheckBox" fmlaLink="$K$6" lockText="1" noThreeD="1"/>
</file>

<file path=xl/ctrlProps/ctrlProp39.xml><?xml version="1.0" encoding="utf-8"?>
<formControlPr xmlns="http://schemas.microsoft.com/office/spreadsheetml/2009/9/main" objectType="CheckBox" fmlaLink="$K$24" lockText="1" noThreeD="1"/>
</file>

<file path=xl/ctrlProps/ctrlProp40.xml><?xml version="1.0" encoding="utf-8"?>
<formControlPr xmlns="http://schemas.microsoft.com/office/spreadsheetml/2009/9/main" objectType="CheckBox" fmlaLink="$K$25" lockText="1" noThreeD="1"/>
</file>

<file path=xl/ctrlProps/ctrlProp41.xml><?xml version="1.0" encoding="utf-8"?>
<formControlPr xmlns="http://schemas.microsoft.com/office/spreadsheetml/2009/9/main" objectType="CheckBox" fmlaLink="$L$6" lockText="1" noThreeD="1"/>
</file>

<file path=xl/ctrlProps/ctrlProp42.xml><?xml version="1.0" encoding="utf-8"?>
<formControlPr xmlns="http://schemas.microsoft.com/office/spreadsheetml/2009/9/main" objectType="CheckBox" fmlaLink="$L$7" lockText="1" noThreeD="1"/>
</file>

<file path=xl/ctrlProps/ctrlProp43.xml><?xml version="1.0" encoding="utf-8"?>
<formControlPr xmlns="http://schemas.microsoft.com/office/spreadsheetml/2009/9/main" objectType="CheckBox" fmlaLink="$L$8" lockText="1" noThreeD="1"/>
</file>

<file path=xl/ctrlProps/ctrlProp44.xml><?xml version="1.0" encoding="utf-8"?>
<formControlPr xmlns="http://schemas.microsoft.com/office/spreadsheetml/2009/9/main" objectType="CheckBox" fmlaLink="$L$9" lockText="1" noThreeD="1"/>
</file>

<file path=xl/ctrlProps/ctrlProp45.xml><?xml version="1.0" encoding="utf-8"?>
<formControlPr xmlns="http://schemas.microsoft.com/office/spreadsheetml/2009/9/main" objectType="CheckBox" fmlaLink="$L$10" lockText="1" noThreeD="1"/>
</file>

<file path=xl/ctrlProps/ctrlProp46.xml><?xml version="1.0" encoding="utf-8"?>
<formControlPr xmlns="http://schemas.microsoft.com/office/spreadsheetml/2009/9/main" objectType="CheckBox" fmlaLink="$L$11" lockText="1" noThreeD="1"/>
</file>

<file path=xl/ctrlProps/ctrlProp47.xml><?xml version="1.0" encoding="utf-8"?>
<formControlPr xmlns="http://schemas.microsoft.com/office/spreadsheetml/2009/9/main" objectType="CheckBox" fmlaLink="$L$12" lockText="1" noThreeD="1"/>
</file>

<file path=xl/ctrlProps/ctrlProp48.xml><?xml version="1.0" encoding="utf-8"?>
<formControlPr xmlns="http://schemas.microsoft.com/office/spreadsheetml/2009/9/main" objectType="CheckBox" fmlaLink="$L$13" lockText="1" noThreeD="1"/>
</file>

<file path=xl/ctrlProps/ctrlProp49.xml><?xml version="1.0" encoding="utf-8"?>
<formControlPr xmlns="http://schemas.microsoft.com/office/spreadsheetml/2009/9/main" objectType="CheckBox" checked="Checked" fmlaLink="#REF!" lockText="1" noThreeD="1"/>
</file>

<file path=xl/ctrlProps/ctrlProp50.xml><?xml version="1.0" encoding="utf-8"?>
<formControlPr xmlns="http://schemas.microsoft.com/office/spreadsheetml/2009/9/main" objectType="CheckBox" checked="Checked" fmlaLink="#REF!" lockText="1" noThreeD="1"/>
</file>

<file path=xl/ctrlProps/ctrlProp51.xml><?xml version="1.0" encoding="utf-8"?>
<formControlPr xmlns="http://schemas.microsoft.com/office/spreadsheetml/2009/9/main" objectType="CheckBox" fmlaLink="$L$15" lockText="1" noThreeD="1"/>
</file>

<file path=xl/ctrlProps/ctrlProp52.xml><?xml version="1.0" encoding="utf-8"?>
<formControlPr xmlns="http://schemas.microsoft.com/office/spreadsheetml/2009/9/main" objectType="CheckBox" fmlaLink="$L$13" lockText="1" noThreeD="1"/>
</file>

<file path=xl/ctrlProps/ctrlProp53.xml><?xml version="1.0" encoding="utf-8"?>
<formControlPr xmlns="http://schemas.microsoft.com/office/spreadsheetml/2009/9/main" objectType="CheckBox" fmlaLink="$L$13" lockText="1" noThreeD="1"/>
</file>

<file path=xl/ctrlProps/ctrlProp54.xml><?xml version="1.0" encoding="utf-8"?>
<formControlPr xmlns="http://schemas.microsoft.com/office/spreadsheetml/2009/9/main" objectType="CheckBox" fmlaLink="$L$13" lockText="1" noThreeD="1"/>
</file>

<file path=xl/ctrlProps/ctrlProp55.xml><?xml version="1.0" encoding="utf-8"?>
<formControlPr xmlns="http://schemas.microsoft.com/office/spreadsheetml/2009/9/main" objectType="CheckBox" fmlaLink="$L$13" lockText="1" noThreeD="1"/>
</file>

<file path=xl/ctrlProps/ctrlProp56.xml><?xml version="1.0" encoding="utf-8"?>
<formControlPr xmlns="http://schemas.microsoft.com/office/spreadsheetml/2009/9/main" objectType="CheckBox" fmlaLink="$L$15" lockText="1" noThreeD="1"/>
</file>

<file path=xl/ctrlProps/ctrlProp57.xml><?xml version="1.0" encoding="utf-8"?>
<formControlPr xmlns="http://schemas.microsoft.com/office/spreadsheetml/2009/9/main" objectType="CheckBox" fmlaLink="$L$15" lockText="1" noThreeD="1"/>
</file>

<file path=xl/ctrlProps/ctrlProp58.xml><?xml version="1.0" encoding="utf-8"?>
<formControlPr xmlns="http://schemas.microsoft.com/office/spreadsheetml/2009/9/main" objectType="CheckBox" fmlaLink="$L$15" lockText="1" noThreeD="1"/>
</file>

<file path=xl/ctrlProps/ctrlProp59.xml><?xml version="1.0" encoding="utf-8"?>
<formControlPr xmlns="http://schemas.microsoft.com/office/spreadsheetml/2009/9/main" objectType="CheckBox" fmlaLink="$L$15" lockText="1" noThreeD="1"/>
</file>

<file path=xl/ctrlProps/ctrlProp60.xml><?xml version="1.0" encoding="utf-8"?>
<formControlPr xmlns="http://schemas.microsoft.com/office/spreadsheetml/2009/9/main" objectType="CheckBox" fmlaLink="$L$15" lockText="1" noThreeD="1"/>
</file>

<file path=xl/ctrlProps/ctrlProp61.xml><?xml version="1.0" encoding="utf-8"?>
<formControlPr xmlns="http://schemas.microsoft.com/office/spreadsheetml/2009/9/main" objectType="CheckBox" fmlaLink="$L$15" lockText="1" noThreeD="1"/>
</file>

<file path=xl/ctrlProps/ctrlProp62.xml><?xml version="1.0" encoding="utf-8"?>
<formControlPr xmlns="http://schemas.microsoft.com/office/spreadsheetml/2009/9/main" objectType="CheckBox" fmlaLink="$L$15" lockText="1" noThreeD="1"/>
</file>

<file path=xl/ctrlProps/ctrlProp63.xml><?xml version="1.0" encoding="utf-8"?>
<formControlPr xmlns="http://schemas.microsoft.com/office/spreadsheetml/2009/9/main" objectType="CheckBox" fmlaLink="$L$15" lockText="1" noThreeD="1"/>
</file>

<file path=xl/ctrlProps/ctrlProp64.xml><?xml version="1.0" encoding="utf-8"?>
<formControlPr xmlns="http://schemas.microsoft.com/office/spreadsheetml/2009/9/main" objectType="CheckBox" fmlaLink="$L$16" lockText="1" noThreeD="1"/>
</file>

<file path=xl/ctrlProps/ctrlProp65.xml><?xml version="1.0" encoding="utf-8"?>
<formControlPr xmlns="http://schemas.microsoft.com/office/spreadsheetml/2009/9/main" objectType="CheckBox" fmlaLink="$L$17" lockText="1" noThreeD="1"/>
</file>

<file path=xl/ctrlProps/ctrlProp66.xml><?xml version="1.0" encoding="utf-8"?>
<formControlPr xmlns="http://schemas.microsoft.com/office/spreadsheetml/2009/9/main" objectType="CheckBox" fmlaLink="$L$18" lockText="1" noThreeD="1"/>
</file>

<file path=xl/ctrlProps/ctrlProp67.xml><?xml version="1.0" encoding="utf-8"?>
<formControlPr xmlns="http://schemas.microsoft.com/office/spreadsheetml/2009/9/main" objectType="CheckBox" fmlaLink="$L$23" lockText="1" noThreeD="1"/>
</file>

<file path=xl/ctrlProps/ctrlProp68.xml><?xml version="1.0" encoding="utf-8"?>
<formControlPr xmlns="http://schemas.microsoft.com/office/spreadsheetml/2009/9/main" objectType="CheckBox" fmlaLink="$L$24" lockText="1" noThreeD="1"/>
</file>

<file path=xl/ctrlProps/ctrlProp69.xml><?xml version="1.0" encoding="utf-8"?>
<formControlPr xmlns="http://schemas.microsoft.com/office/spreadsheetml/2009/9/main" objectType="CheckBox" checked="Checked" fmlaLink="#REF!" lockText="1" noThreeD="1"/>
</file>

<file path=xl/ctrlProps/ctrlProp70.xml><?xml version="1.0" encoding="utf-8"?>
<formControlPr xmlns="http://schemas.microsoft.com/office/spreadsheetml/2009/9/main" objectType="CheckBox" checked="Checked" fmlaLink="#REF!" lockText="1" noThreeD="1"/>
</file>

<file path=xl/ctrlProps/ctrlProp71.xml><?xml version="1.0" encoding="utf-8"?>
<formControlPr xmlns="http://schemas.microsoft.com/office/spreadsheetml/2009/9/main" objectType="CheckBox" checked="Checked" fmlaLink="#REF!" lockText="1" noThreeD="1"/>
</file>

<file path=xl/ctrlProps/ctrlProp72.xml><?xml version="1.0" encoding="utf-8"?>
<formControlPr xmlns="http://schemas.microsoft.com/office/spreadsheetml/2009/9/main" objectType="CheckBox" fmlaLink="$L$13" lockText="1" noThreeD="1"/>
</file>

<file path=xl/ctrlProps/ctrlProp73.xml><?xml version="1.0" encoding="utf-8"?>
<formControlPr xmlns="http://schemas.microsoft.com/office/spreadsheetml/2009/9/main" objectType="CheckBox" fmlaLink="$L$15" lockText="1" noThreeD="1"/>
</file>

<file path=xl/ctrlProps/ctrlProp74.xml><?xml version="1.0" encoding="utf-8"?>
<formControlPr xmlns="http://schemas.microsoft.com/office/spreadsheetml/2009/9/main" objectType="CheckBox" fmlaLink="$L$15" lockText="1" noThreeD="1"/>
</file>

<file path=xl/ctrlProps/ctrlProp75.xml><?xml version="1.0" encoding="utf-8"?>
<formControlPr xmlns="http://schemas.microsoft.com/office/spreadsheetml/2009/9/main" objectType="CheckBox" fmlaLink="$L$20" lockText="1" noThreeD="1"/>
</file>

<file path=xl/ctrlProps/ctrlProp76.xml><?xml version="1.0" encoding="utf-8"?>
<formControlPr xmlns="http://schemas.microsoft.com/office/spreadsheetml/2009/9/main" objectType="CheckBox" checked="Checked" fmlaLink="#REF!" lockText="1" noThreeD="1"/>
</file>

<file path=xl/ctrlProps/ctrlProp77.xml><?xml version="1.0" encoding="utf-8"?>
<formControlPr xmlns="http://schemas.microsoft.com/office/spreadsheetml/2009/9/main" objectType="CheckBox" fmlaLink="$L$13" lockText="1" noThreeD="1"/>
</file>

<file path=xl/ctrlProps/ctrlProp78.xml><?xml version="1.0" encoding="utf-8"?>
<formControlPr xmlns="http://schemas.microsoft.com/office/spreadsheetml/2009/9/main" objectType="CheckBox" fmlaLink="$L$15" lockText="1" noThreeD="1"/>
</file>

<file path=xl/ctrlProps/ctrlProp79.xml><?xml version="1.0" encoding="utf-8"?>
<formControlPr xmlns="http://schemas.microsoft.com/office/spreadsheetml/2009/9/main" objectType="CheckBox" fmlaLink="$L$15" lockText="1" noThreeD="1"/>
</file>

<file path=xl/ctrlProps/ctrlProp80.xml><?xml version="1.0" encoding="utf-8"?>
<formControlPr xmlns="http://schemas.microsoft.com/office/spreadsheetml/2009/9/main" objectType="CheckBox" fmlaLink="$L$21" lockText="1" noThreeD="1"/>
</file>

<file path=xl/ctrlProps/ctrlProp81.xml><?xml version="1.0" encoding="utf-8"?>
<formControlPr xmlns="http://schemas.microsoft.com/office/spreadsheetml/2009/9/main" objectType="CheckBox" checked="Checked" fmlaLink="#REF!" lockText="1" noThreeD="1"/>
</file>

<file path=xl/ctrlProps/ctrlProp82.xml><?xml version="1.0" encoding="utf-8"?>
<formControlPr xmlns="http://schemas.microsoft.com/office/spreadsheetml/2009/9/main" objectType="CheckBox" fmlaLink="$L$13" lockText="1" noThreeD="1"/>
</file>

<file path=xl/ctrlProps/ctrlProp83.xml><?xml version="1.0" encoding="utf-8"?>
<formControlPr xmlns="http://schemas.microsoft.com/office/spreadsheetml/2009/9/main" objectType="CheckBox" fmlaLink="$L$15" lockText="1" noThreeD="1"/>
</file>

<file path=xl/ctrlProps/ctrlProp84.xml><?xml version="1.0" encoding="utf-8"?>
<formControlPr xmlns="http://schemas.microsoft.com/office/spreadsheetml/2009/9/main" objectType="CheckBox" fmlaLink="$L$15" lockText="1" noThreeD="1"/>
</file>

<file path=xl/ctrlProps/ctrlProp85.xml><?xml version="1.0" encoding="utf-8"?>
<formControlPr xmlns="http://schemas.microsoft.com/office/spreadsheetml/2009/9/main" objectType="CheckBox" fmlaLink="$L$22" lockText="1" noThreeD="1"/>
</file>

<file path=xl/ctrlProps/ctrlProp86.xml><?xml version="1.0" encoding="utf-8"?>
<formControlPr xmlns="http://schemas.microsoft.com/office/spreadsheetml/2009/9/main" objectType="CheckBox" checked="Checked" fmlaLink="#REF!" lockText="1" noThreeD="1"/>
</file>

<file path=xl/ctrlProps/ctrlProp87.xml><?xml version="1.0" encoding="utf-8"?>
<formControlPr xmlns="http://schemas.microsoft.com/office/spreadsheetml/2009/9/main" objectType="CheckBox" fmlaLink="$L$13" lockText="1" noThreeD="1"/>
</file>

<file path=xl/ctrlProps/ctrlProp88.xml><?xml version="1.0" encoding="utf-8"?>
<formControlPr xmlns="http://schemas.microsoft.com/office/spreadsheetml/2009/9/main" objectType="CheckBox" fmlaLink="$L$15" lockText="1" noThreeD="1"/>
</file>

<file path=xl/ctrlProps/ctrlProp89.xml><?xml version="1.0" encoding="utf-8"?>
<formControlPr xmlns="http://schemas.microsoft.com/office/spreadsheetml/2009/9/main" objectType="CheckBox" fmlaLink="$L$15" lockText="1" noThreeD="1"/>
</file>

<file path=xl/ctrlProps/ctrlProp90.xml><?xml version="1.0" encoding="utf-8"?>
<formControlPr xmlns="http://schemas.microsoft.com/office/spreadsheetml/2009/9/main" objectType="CheckBox" fmlaLink="$L$24" lockText="1" noThreeD="1"/>
</file>

<file path=xl/ctrlProps/ctrlProp91.xml><?xml version="1.0" encoding="utf-8"?>
<formControlPr xmlns="http://schemas.microsoft.com/office/spreadsheetml/2009/9/main" objectType="CheckBox" fmlaLink="$K$6" lockText="1" noThreeD="1"/>
</file>

<file path=xl/ctrlProps/ctrlProp92.xml><?xml version="1.0" encoding="utf-8"?>
<formControlPr xmlns="http://schemas.microsoft.com/office/spreadsheetml/2009/9/main" objectType="CheckBox" fmlaLink="$K$7" lockText="1" noThreeD="1"/>
</file>

<file path=xl/ctrlProps/ctrlProp93.xml><?xml version="1.0" encoding="utf-8"?>
<formControlPr xmlns="http://schemas.microsoft.com/office/spreadsheetml/2009/9/main" objectType="CheckBox" fmlaLink="$K$8" lockText="1" noThreeD="1"/>
</file>

<file path=xl/ctrlProps/ctrlProp94.xml><?xml version="1.0" encoding="utf-8"?>
<formControlPr xmlns="http://schemas.microsoft.com/office/spreadsheetml/2009/9/main" objectType="CheckBox" fmlaLink="$K$9" lockText="1" noThreeD="1"/>
</file>

<file path=xl/ctrlProps/ctrlProp95.xml><?xml version="1.0" encoding="utf-8"?>
<formControlPr xmlns="http://schemas.microsoft.com/office/spreadsheetml/2009/9/main" objectType="CheckBox" fmlaLink="$K$12" lockText="1" noThreeD="1"/>
</file>

<file path=xl/ctrlProps/ctrlProp96.xml><?xml version="1.0" encoding="utf-8"?>
<formControlPr xmlns="http://schemas.microsoft.com/office/spreadsheetml/2009/9/main" objectType="CheckBox" fmlaLink="$K$13" lockText="1" noThreeD="1"/>
</file>

<file path=xl/ctrlProps/ctrlProp97.xml><?xml version="1.0" encoding="utf-8"?>
<formControlPr xmlns="http://schemas.microsoft.com/office/spreadsheetml/2009/9/main" objectType="CheckBox" fmlaLink="$K$23" lockText="1" noThreeD="1"/>
</file>

<file path=xl/ctrlProps/ctrlProp98.xml><?xml version="1.0" encoding="utf-8"?>
<formControlPr xmlns="http://schemas.microsoft.com/office/spreadsheetml/2009/9/main" objectType="CheckBox" fmlaLink="$K$24" lockText="1" noThreeD="1"/>
</file>

<file path=xl/ctrlProps/ctrlProp99.xml><?xml version="1.0" encoding="utf-8"?>
<formControlPr xmlns="http://schemas.microsoft.com/office/spreadsheetml/2009/9/main" objectType="CheckBox" fmlaLink="$K$25" lockText="1" noThreeD="1"/>
</file>

<file path=xl/ctrlProps/ctrlProp100.xml><?xml version="1.0" encoding="utf-8"?>
<formControlPr xmlns="http://schemas.microsoft.com/office/spreadsheetml/2009/9/main" objectType="CheckBox" fmlaLink="$K$14" lockText="1" noThreeD="1"/>
</file>

<file path=xl/ctrlProps/ctrlProp101.xml><?xml version="1.0" encoding="utf-8"?>
<formControlPr xmlns="http://schemas.microsoft.com/office/spreadsheetml/2009/9/main" objectType="CheckBox" fmlaLink="$K$17" lockText="1" noThreeD="1"/>
</file>

<file path=xl/ctrlProps/ctrlProp102.xml><?xml version="1.0" encoding="utf-8"?>
<formControlPr xmlns="http://schemas.microsoft.com/office/spreadsheetml/2009/9/main" objectType="CheckBox" fmlaLink="$K$10" lockText="1" noThreeD="1"/>
</file>

<file path=xl/ctrlProps/ctrlProp103.xml><?xml version="1.0" encoding="utf-8"?>
<formControlPr xmlns="http://schemas.microsoft.com/office/spreadsheetml/2009/9/main" objectType="CheckBox" fmlaLink="$K$16" lockText="1" noThreeD="1"/>
</file>

<file path=xl/ctrlProps/ctrlProp104.xml><?xml version="1.0" encoding="utf-8"?>
<formControlPr xmlns="http://schemas.microsoft.com/office/spreadsheetml/2009/9/main" objectType="CheckBox" fmlaLink="$K$15" lockText="1" noThreeD="1"/>
</file>

<file path=xl/ctrlProps/ctrlProp105.xml><?xml version="1.0" encoding="utf-8"?>
<formControlPr xmlns="http://schemas.microsoft.com/office/spreadsheetml/2009/9/main" objectType="CheckBox" fmlaLink="$K$18" lockText="1" noThreeD="1"/>
</file>

<file path=xl/ctrlProps/ctrlProp106.xml><?xml version="1.0" encoding="utf-8"?>
<formControlPr xmlns="http://schemas.microsoft.com/office/spreadsheetml/2009/9/main" objectType="CheckBox" fmlaLink="$K$22" lockText="1" noThreeD="1"/>
</file>

<file path=xl/ctrlProps/ctrlProp107.xml><?xml version="1.0" encoding="utf-8"?>
<formControlPr xmlns="http://schemas.microsoft.com/office/spreadsheetml/2009/9/main" objectType="CheckBox" fmlaLink="$K$19" lockText="1" noThreeD="1"/>
</file>

<file path=xl/ctrlProps/ctrlProp108.xml><?xml version="1.0" encoding="utf-8"?>
<formControlPr xmlns="http://schemas.microsoft.com/office/spreadsheetml/2009/9/main" objectType="CheckBox" fmlaLink="$K$20" lockText="1" noThreeD="1"/>
</file>

<file path=xl/ctrlProps/ctrlProp109.xml><?xml version="1.0" encoding="utf-8"?>
<formControlPr xmlns="http://schemas.microsoft.com/office/spreadsheetml/2009/9/main" objectType="CheckBox" fmlaLink="$K$26" lockText="1" noThreeD="1"/>
</file>

<file path=xl/ctrlProps/ctrlProp110.xml><?xml version="1.0" encoding="utf-8"?>
<formControlPr xmlns="http://schemas.microsoft.com/office/spreadsheetml/2009/9/main" objectType="CheckBox" fmlaLink="$K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678180</xdr:colOff>
          <xdr:row>5</xdr:row>
          <xdr:rowOff>45720</xdr:rowOff>
        </xdr:from>
        <xdr:to>
          <xdr:col>9</xdr:col>
          <xdr:colOff>960120</xdr:colOff>
          <xdr:row>5</xdr:row>
          <xdr:rowOff>495300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6</xdr:row>
          <xdr:rowOff>297180</xdr:rowOff>
        </xdr:from>
        <xdr:to>
          <xdr:col>12</xdr:col>
          <xdr:colOff>731520</xdr:colOff>
          <xdr:row>6</xdr:row>
          <xdr:rowOff>731520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4</xdr:row>
          <xdr:rowOff>259080</xdr:rowOff>
        </xdr:from>
        <xdr:to>
          <xdr:col>9</xdr:col>
          <xdr:colOff>982980</xdr:colOff>
          <xdr:row>4</xdr:row>
          <xdr:rowOff>693420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746760</xdr:colOff>
          <xdr:row>9</xdr:row>
          <xdr:rowOff>198120</xdr:rowOff>
        </xdr:from>
        <xdr:to>
          <xdr:col>10</xdr:col>
          <xdr:colOff>0</xdr:colOff>
          <xdr:row>9</xdr:row>
          <xdr:rowOff>655320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746760</xdr:colOff>
          <xdr:row>10</xdr:row>
          <xdr:rowOff>228600</xdr:rowOff>
        </xdr:from>
        <xdr:to>
          <xdr:col>11</xdr:col>
          <xdr:colOff>22860</xdr:colOff>
          <xdr:row>10</xdr:row>
          <xdr:rowOff>670560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746760</xdr:colOff>
          <xdr:row>11</xdr:row>
          <xdr:rowOff>198120</xdr:rowOff>
        </xdr:from>
        <xdr:to>
          <xdr:col>11</xdr:col>
          <xdr:colOff>22860</xdr:colOff>
          <xdr:row>11</xdr:row>
          <xdr:rowOff>647700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731520</xdr:colOff>
          <xdr:row>12</xdr:row>
          <xdr:rowOff>365760</xdr:rowOff>
        </xdr:from>
        <xdr:to>
          <xdr:col>11</xdr:col>
          <xdr:colOff>22860</xdr:colOff>
          <xdr:row>12</xdr:row>
          <xdr:rowOff>807720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731520</xdr:colOff>
          <xdr:row>13</xdr:row>
          <xdr:rowOff>373380</xdr:rowOff>
        </xdr:from>
        <xdr:to>
          <xdr:col>11</xdr:col>
          <xdr:colOff>22860</xdr:colOff>
          <xdr:row>13</xdr:row>
          <xdr:rowOff>822960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731520</xdr:colOff>
          <xdr:row>14</xdr:row>
          <xdr:rowOff>259080</xdr:rowOff>
        </xdr:from>
        <xdr:to>
          <xdr:col>11</xdr:col>
          <xdr:colOff>22860</xdr:colOff>
          <xdr:row>14</xdr:row>
          <xdr:rowOff>693420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731520</xdr:colOff>
          <xdr:row>8</xdr:row>
          <xdr:rowOff>198120</xdr:rowOff>
        </xdr:from>
        <xdr:to>
          <xdr:col>11</xdr:col>
          <xdr:colOff>22860</xdr:colOff>
          <xdr:row>8</xdr:row>
          <xdr:rowOff>685800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556260</xdr:colOff>
          <xdr:row>5</xdr:row>
          <xdr:rowOff>137160</xdr:rowOff>
        </xdr:from>
        <xdr:to>
          <xdr:col>9</xdr:col>
          <xdr:colOff>693420</xdr:colOff>
          <xdr:row>5</xdr:row>
          <xdr:rowOff>579120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571500</xdr:colOff>
          <xdr:row>6</xdr:row>
          <xdr:rowOff>38100</xdr:rowOff>
        </xdr:from>
        <xdr:to>
          <xdr:col>9</xdr:col>
          <xdr:colOff>655320</xdr:colOff>
          <xdr:row>6</xdr:row>
          <xdr:rowOff>480060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563880</xdr:colOff>
          <xdr:row>7</xdr:row>
          <xdr:rowOff>45720</xdr:rowOff>
        </xdr:from>
        <xdr:to>
          <xdr:col>9</xdr:col>
          <xdr:colOff>716280</xdr:colOff>
          <xdr:row>7</xdr:row>
          <xdr:rowOff>495300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350520</xdr:colOff>
          <xdr:row>8</xdr:row>
          <xdr:rowOff>106680</xdr:rowOff>
        </xdr:from>
        <xdr:to>
          <xdr:col>8</xdr:col>
          <xdr:colOff>678180</xdr:colOff>
          <xdr:row>8</xdr:row>
          <xdr:rowOff>563880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9</xdr:row>
          <xdr:rowOff>30480</xdr:rowOff>
        </xdr:from>
        <xdr:to>
          <xdr:col>9</xdr:col>
          <xdr:colOff>693420</xdr:colOff>
          <xdr:row>9</xdr:row>
          <xdr:rowOff>464820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312420</xdr:colOff>
          <xdr:row>10</xdr:row>
          <xdr:rowOff>76200</xdr:rowOff>
        </xdr:from>
        <xdr:to>
          <xdr:col>8</xdr:col>
          <xdr:colOff>868680</xdr:colOff>
          <xdr:row>10</xdr:row>
          <xdr:rowOff>731520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198120</xdr:colOff>
          <xdr:row>11</xdr:row>
          <xdr:rowOff>160020</xdr:rowOff>
        </xdr:from>
        <xdr:to>
          <xdr:col>9</xdr:col>
          <xdr:colOff>685800</xdr:colOff>
          <xdr:row>11</xdr:row>
          <xdr:rowOff>609600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632460</xdr:colOff>
          <xdr:row>13</xdr:row>
          <xdr:rowOff>160020</xdr:rowOff>
        </xdr:from>
        <xdr:to>
          <xdr:col>8</xdr:col>
          <xdr:colOff>0</xdr:colOff>
          <xdr:row>13</xdr:row>
          <xdr:rowOff>609600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14</xdr:row>
          <xdr:rowOff>106680</xdr:rowOff>
        </xdr:from>
        <xdr:to>
          <xdr:col>8</xdr:col>
          <xdr:colOff>0</xdr:colOff>
          <xdr:row>14</xdr:row>
          <xdr:rowOff>556260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15</xdr:row>
          <xdr:rowOff>99060</xdr:rowOff>
        </xdr:from>
        <xdr:to>
          <xdr:col>8</xdr:col>
          <xdr:colOff>0</xdr:colOff>
          <xdr:row>15</xdr:row>
          <xdr:rowOff>556260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16</xdr:row>
          <xdr:rowOff>106680</xdr:rowOff>
        </xdr:from>
        <xdr:to>
          <xdr:col>7</xdr:col>
          <xdr:colOff>1074420</xdr:colOff>
          <xdr:row>16</xdr:row>
          <xdr:rowOff>556260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601980</xdr:colOff>
          <xdr:row>17</xdr:row>
          <xdr:rowOff>114300</xdr:rowOff>
        </xdr:from>
        <xdr:to>
          <xdr:col>8</xdr:col>
          <xdr:colOff>0</xdr:colOff>
          <xdr:row>17</xdr:row>
          <xdr:rowOff>556260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18</xdr:row>
          <xdr:rowOff>99060</xdr:rowOff>
        </xdr:from>
        <xdr:to>
          <xdr:col>8</xdr:col>
          <xdr:colOff>0</xdr:colOff>
          <xdr:row>18</xdr:row>
          <xdr:rowOff>541020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259080</xdr:colOff>
          <xdr:row>6</xdr:row>
          <xdr:rowOff>152400</xdr:rowOff>
        </xdr:from>
        <xdr:to>
          <xdr:col>8</xdr:col>
          <xdr:colOff>678180</xdr:colOff>
          <xdr:row>6</xdr:row>
          <xdr:rowOff>601980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373380</xdr:colOff>
          <xdr:row>7</xdr:row>
          <xdr:rowOff>182880</xdr:rowOff>
        </xdr:from>
        <xdr:to>
          <xdr:col>9</xdr:col>
          <xdr:colOff>998220</xdr:colOff>
          <xdr:row>7</xdr:row>
          <xdr:rowOff>640080</xdr:rowOff>
        </xdr:to>
        <xdr:sp macro="" textlink="">
          <xdr:nvSpPr>
            <xdr:cNvPr id="4103" name="Check Box 7" descr="iNDIQUEZ LE NOMGRE DE CADRE DANS LA CEELLULE ADJACENTE&#10;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Indiquez le nombre dans la cellule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8</xdr:row>
          <xdr:rowOff>198120</xdr:rowOff>
        </xdr:from>
        <xdr:to>
          <xdr:col>9</xdr:col>
          <xdr:colOff>601980</xdr:colOff>
          <xdr:row>8</xdr:row>
          <xdr:rowOff>647700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11</xdr:row>
          <xdr:rowOff>76200</xdr:rowOff>
        </xdr:from>
        <xdr:to>
          <xdr:col>7</xdr:col>
          <xdr:colOff>883920</xdr:colOff>
          <xdr:row>11</xdr:row>
          <xdr:rowOff>548640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12</xdr:row>
          <xdr:rowOff>38100</xdr:rowOff>
        </xdr:from>
        <xdr:to>
          <xdr:col>7</xdr:col>
          <xdr:colOff>876300</xdr:colOff>
          <xdr:row>12</xdr:row>
          <xdr:rowOff>487680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13</xdr:row>
          <xdr:rowOff>38100</xdr:rowOff>
        </xdr:from>
        <xdr:to>
          <xdr:col>9</xdr:col>
          <xdr:colOff>1089660</xdr:colOff>
          <xdr:row>13</xdr:row>
          <xdr:rowOff>480060</xdr:rowOff>
        </xdr:to>
        <xdr:sp macro="" textlink="">
          <xdr:nvSpPr>
            <xdr:cNvPr id="4112" name="Check Box 16" descr="iNDIQUEZ LE NOMGRE DE CADRE DANS LA CEELLULE ADJACENTE&#10;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Indiquez le nombre dans la cellule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14</xdr:row>
          <xdr:rowOff>30480</xdr:rowOff>
        </xdr:from>
        <xdr:to>
          <xdr:col>9</xdr:col>
          <xdr:colOff>1066800</xdr:colOff>
          <xdr:row>14</xdr:row>
          <xdr:rowOff>487680</xdr:rowOff>
        </xdr:to>
        <xdr:sp macro="" textlink="">
          <xdr:nvSpPr>
            <xdr:cNvPr id="4114" name="Check Box 18" descr="iNDIQUEZ LE NOMGRE DE CADRE DANS LA CEELLULE ADJACENTE&#10;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Indiquez le nombre dans la cellule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464820</xdr:colOff>
          <xdr:row>15</xdr:row>
          <xdr:rowOff>7620</xdr:rowOff>
        </xdr:from>
        <xdr:to>
          <xdr:col>9</xdr:col>
          <xdr:colOff>1059180</xdr:colOff>
          <xdr:row>15</xdr:row>
          <xdr:rowOff>457200</xdr:rowOff>
        </xdr:to>
        <xdr:sp macro="" textlink="">
          <xdr:nvSpPr>
            <xdr:cNvPr id="4115" name="Check Box 19" descr="iNDIQUEZ LE NOMGRE DE CADRE DANS LA CEELLULE ADJACENTE&#10;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Indiquez le nombre dans la cellule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16</xdr:row>
          <xdr:rowOff>30480</xdr:rowOff>
        </xdr:from>
        <xdr:to>
          <xdr:col>9</xdr:col>
          <xdr:colOff>982980</xdr:colOff>
          <xdr:row>16</xdr:row>
          <xdr:rowOff>480060</xdr:rowOff>
        </xdr:to>
        <xdr:sp macro="" textlink="">
          <xdr:nvSpPr>
            <xdr:cNvPr id="4116" name="Check Box 20" descr="iNDIQUEZ LE NOMGRE DE CADRE DANS LA CEELLULE ADJACENTE&#10;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Indiquez le nombre dans la cellule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17</xdr:row>
          <xdr:rowOff>30480</xdr:rowOff>
        </xdr:from>
        <xdr:to>
          <xdr:col>7</xdr:col>
          <xdr:colOff>883920</xdr:colOff>
          <xdr:row>17</xdr:row>
          <xdr:rowOff>480060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18</xdr:row>
          <xdr:rowOff>30480</xdr:rowOff>
        </xdr:from>
        <xdr:to>
          <xdr:col>7</xdr:col>
          <xdr:colOff>876300</xdr:colOff>
          <xdr:row>18</xdr:row>
          <xdr:rowOff>480060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480060</xdr:colOff>
          <xdr:row>19</xdr:row>
          <xdr:rowOff>83820</xdr:rowOff>
        </xdr:from>
        <xdr:to>
          <xdr:col>7</xdr:col>
          <xdr:colOff>883920</xdr:colOff>
          <xdr:row>19</xdr:row>
          <xdr:rowOff>533400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21</xdr:row>
          <xdr:rowOff>152400</xdr:rowOff>
        </xdr:from>
        <xdr:to>
          <xdr:col>7</xdr:col>
          <xdr:colOff>876300</xdr:colOff>
          <xdr:row>21</xdr:row>
          <xdr:rowOff>601980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22</xdr:row>
          <xdr:rowOff>144780</xdr:rowOff>
        </xdr:from>
        <xdr:to>
          <xdr:col>11</xdr:col>
          <xdr:colOff>60960</xdr:colOff>
          <xdr:row>22</xdr:row>
          <xdr:rowOff>617220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5</xdr:row>
          <xdr:rowOff>190500</xdr:rowOff>
        </xdr:from>
        <xdr:to>
          <xdr:col>9</xdr:col>
          <xdr:colOff>792480</xdr:colOff>
          <xdr:row>5</xdr:row>
          <xdr:rowOff>685800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23</xdr:row>
          <xdr:rowOff>68580</xdr:rowOff>
        </xdr:from>
        <xdr:to>
          <xdr:col>7</xdr:col>
          <xdr:colOff>960120</xdr:colOff>
          <xdr:row>23</xdr:row>
          <xdr:rowOff>563880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3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449580</xdr:colOff>
          <xdr:row>24</xdr:row>
          <xdr:rowOff>175260</xdr:rowOff>
        </xdr:from>
        <xdr:to>
          <xdr:col>7</xdr:col>
          <xdr:colOff>861060</xdr:colOff>
          <xdr:row>24</xdr:row>
          <xdr:rowOff>632460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3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640080</xdr:colOff>
          <xdr:row>5</xdr:row>
          <xdr:rowOff>7620</xdr:rowOff>
        </xdr:from>
        <xdr:to>
          <xdr:col>7</xdr:col>
          <xdr:colOff>1104900</xdr:colOff>
          <xdr:row>5</xdr:row>
          <xdr:rowOff>541020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563880</xdr:colOff>
          <xdr:row>6</xdr:row>
          <xdr:rowOff>106680</xdr:rowOff>
        </xdr:from>
        <xdr:to>
          <xdr:col>8</xdr:col>
          <xdr:colOff>990600</xdr:colOff>
          <xdr:row>6</xdr:row>
          <xdr:rowOff>525780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4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259080</xdr:colOff>
          <xdr:row>7</xdr:row>
          <xdr:rowOff>274320</xdr:rowOff>
        </xdr:from>
        <xdr:to>
          <xdr:col>9</xdr:col>
          <xdr:colOff>685800</xdr:colOff>
          <xdr:row>7</xdr:row>
          <xdr:rowOff>723900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4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609600</xdr:colOff>
          <xdr:row>8</xdr:row>
          <xdr:rowOff>68580</xdr:rowOff>
        </xdr:from>
        <xdr:to>
          <xdr:col>7</xdr:col>
          <xdr:colOff>1036320</xdr:colOff>
          <xdr:row>8</xdr:row>
          <xdr:rowOff>525780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4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68580</xdr:colOff>
          <xdr:row>9</xdr:row>
          <xdr:rowOff>152400</xdr:rowOff>
        </xdr:from>
        <xdr:to>
          <xdr:col>10</xdr:col>
          <xdr:colOff>220980</xdr:colOff>
          <xdr:row>9</xdr:row>
          <xdr:rowOff>982980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4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Indiquer le pourcentage dans la colonne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10</xdr:row>
          <xdr:rowOff>274320</xdr:rowOff>
        </xdr:from>
        <xdr:to>
          <xdr:col>9</xdr:col>
          <xdr:colOff>693420</xdr:colOff>
          <xdr:row>10</xdr:row>
          <xdr:rowOff>708660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4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236220</xdr:colOff>
          <xdr:row>10</xdr:row>
          <xdr:rowOff>1104900</xdr:rowOff>
        </xdr:from>
        <xdr:to>
          <xdr:col>8</xdr:col>
          <xdr:colOff>685800</xdr:colOff>
          <xdr:row>11</xdr:row>
          <xdr:rowOff>838200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4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228600</xdr:colOff>
          <xdr:row>12</xdr:row>
          <xdr:rowOff>0</xdr:rowOff>
        </xdr:from>
        <xdr:to>
          <xdr:col>10</xdr:col>
          <xdr:colOff>30480</xdr:colOff>
          <xdr:row>12</xdr:row>
          <xdr:rowOff>647700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4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Indiquez OUI dans la case adjacente si les normes infrasport sont respectées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14</xdr:row>
          <xdr:rowOff>0</xdr:rowOff>
        </xdr:from>
        <xdr:to>
          <xdr:col>7</xdr:col>
          <xdr:colOff>792480</xdr:colOff>
          <xdr:row>14</xdr:row>
          <xdr:rowOff>426720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4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14</xdr:row>
          <xdr:rowOff>0</xdr:rowOff>
        </xdr:from>
        <xdr:to>
          <xdr:col>7</xdr:col>
          <xdr:colOff>792480</xdr:colOff>
          <xdr:row>14</xdr:row>
          <xdr:rowOff>426720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4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14</xdr:row>
          <xdr:rowOff>0</xdr:rowOff>
        </xdr:from>
        <xdr:to>
          <xdr:col>7</xdr:col>
          <xdr:colOff>792480</xdr:colOff>
          <xdr:row>14</xdr:row>
          <xdr:rowOff>426720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4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15</xdr:row>
          <xdr:rowOff>76200</xdr:rowOff>
        </xdr:from>
        <xdr:to>
          <xdr:col>7</xdr:col>
          <xdr:colOff>792480</xdr:colOff>
          <xdr:row>15</xdr:row>
          <xdr:rowOff>533400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4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16</xdr:row>
          <xdr:rowOff>76200</xdr:rowOff>
        </xdr:from>
        <xdr:to>
          <xdr:col>7</xdr:col>
          <xdr:colOff>792480</xdr:colOff>
          <xdr:row>16</xdr:row>
          <xdr:rowOff>502920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4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17</xdr:row>
          <xdr:rowOff>76200</xdr:rowOff>
        </xdr:from>
        <xdr:to>
          <xdr:col>7</xdr:col>
          <xdr:colOff>792480</xdr:colOff>
          <xdr:row>17</xdr:row>
          <xdr:rowOff>502920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4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4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15</xdr:row>
          <xdr:rowOff>76200</xdr:rowOff>
        </xdr:from>
        <xdr:to>
          <xdr:col>7</xdr:col>
          <xdr:colOff>792480</xdr:colOff>
          <xdr:row>15</xdr:row>
          <xdr:rowOff>533400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4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16</xdr:row>
          <xdr:rowOff>76200</xdr:rowOff>
        </xdr:from>
        <xdr:to>
          <xdr:col>7</xdr:col>
          <xdr:colOff>792480</xdr:colOff>
          <xdr:row>16</xdr:row>
          <xdr:rowOff>502920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4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17</xdr:row>
          <xdr:rowOff>76200</xdr:rowOff>
        </xdr:from>
        <xdr:to>
          <xdr:col>7</xdr:col>
          <xdr:colOff>792480</xdr:colOff>
          <xdr:row>17</xdr:row>
          <xdr:rowOff>502920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4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4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15</xdr:row>
          <xdr:rowOff>76200</xdr:rowOff>
        </xdr:from>
        <xdr:to>
          <xdr:col>7</xdr:col>
          <xdr:colOff>792480</xdr:colOff>
          <xdr:row>15</xdr:row>
          <xdr:rowOff>533400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4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16</xdr:row>
          <xdr:rowOff>76200</xdr:rowOff>
        </xdr:from>
        <xdr:to>
          <xdr:col>7</xdr:col>
          <xdr:colOff>792480</xdr:colOff>
          <xdr:row>16</xdr:row>
          <xdr:rowOff>502920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4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17</xdr:row>
          <xdr:rowOff>76200</xdr:rowOff>
        </xdr:from>
        <xdr:to>
          <xdr:col>7</xdr:col>
          <xdr:colOff>792480</xdr:colOff>
          <xdr:row>17</xdr:row>
          <xdr:rowOff>502920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4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4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15</xdr:row>
          <xdr:rowOff>76200</xdr:rowOff>
        </xdr:from>
        <xdr:to>
          <xdr:col>7</xdr:col>
          <xdr:colOff>792480</xdr:colOff>
          <xdr:row>15</xdr:row>
          <xdr:rowOff>533400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4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16</xdr:row>
          <xdr:rowOff>76200</xdr:rowOff>
        </xdr:from>
        <xdr:to>
          <xdr:col>7</xdr:col>
          <xdr:colOff>792480</xdr:colOff>
          <xdr:row>16</xdr:row>
          <xdr:rowOff>502920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4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17</xdr:row>
          <xdr:rowOff>76200</xdr:rowOff>
        </xdr:from>
        <xdr:to>
          <xdr:col>7</xdr:col>
          <xdr:colOff>792480</xdr:colOff>
          <xdr:row>17</xdr:row>
          <xdr:rowOff>502920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4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22</xdr:row>
          <xdr:rowOff>160020</xdr:rowOff>
        </xdr:from>
        <xdr:to>
          <xdr:col>7</xdr:col>
          <xdr:colOff>769620</xdr:colOff>
          <xdr:row>22</xdr:row>
          <xdr:rowOff>541020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4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4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19</xdr:row>
          <xdr:rowOff>76200</xdr:rowOff>
        </xdr:from>
        <xdr:to>
          <xdr:col>7</xdr:col>
          <xdr:colOff>792480</xdr:colOff>
          <xdr:row>19</xdr:row>
          <xdr:rowOff>502920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4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20</xdr:row>
          <xdr:rowOff>76200</xdr:rowOff>
        </xdr:from>
        <xdr:to>
          <xdr:col>7</xdr:col>
          <xdr:colOff>792480</xdr:colOff>
          <xdr:row>20</xdr:row>
          <xdr:rowOff>502920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4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21</xdr:row>
          <xdr:rowOff>76200</xdr:rowOff>
        </xdr:from>
        <xdr:to>
          <xdr:col>7</xdr:col>
          <xdr:colOff>792480</xdr:colOff>
          <xdr:row>21</xdr:row>
          <xdr:rowOff>502920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4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19</xdr:row>
          <xdr:rowOff>76200</xdr:rowOff>
        </xdr:from>
        <xdr:to>
          <xdr:col>7</xdr:col>
          <xdr:colOff>792480</xdr:colOff>
          <xdr:row>19</xdr:row>
          <xdr:rowOff>502920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4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19</xdr:row>
          <xdr:rowOff>76200</xdr:rowOff>
        </xdr:from>
        <xdr:to>
          <xdr:col>7</xdr:col>
          <xdr:colOff>792480</xdr:colOff>
          <xdr:row>19</xdr:row>
          <xdr:rowOff>502920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4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19</xdr:row>
          <xdr:rowOff>76200</xdr:rowOff>
        </xdr:from>
        <xdr:to>
          <xdr:col>7</xdr:col>
          <xdr:colOff>792480</xdr:colOff>
          <xdr:row>19</xdr:row>
          <xdr:rowOff>502920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4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19</xdr:row>
          <xdr:rowOff>76200</xdr:rowOff>
        </xdr:from>
        <xdr:to>
          <xdr:col>7</xdr:col>
          <xdr:colOff>792480</xdr:colOff>
          <xdr:row>19</xdr:row>
          <xdr:rowOff>502920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4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20</xdr:row>
          <xdr:rowOff>76200</xdr:rowOff>
        </xdr:from>
        <xdr:to>
          <xdr:col>7</xdr:col>
          <xdr:colOff>792480</xdr:colOff>
          <xdr:row>20</xdr:row>
          <xdr:rowOff>502920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4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20</xdr:row>
          <xdr:rowOff>76200</xdr:rowOff>
        </xdr:from>
        <xdr:to>
          <xdr:col>7</xdr:col>
          <xdr:colOff>792480</xdr:colOff>
          <xdr:row>20</xdr:row>
          <xdr:rowOff>502920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4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20</xdr:row>
          <xdr:rowOff>76200</xdr:rowOff>
        </xdr:from>
        <xdr:to>
          <xdr:col>7</xdr:col>
          <xdr:colOff>792480</xdr:colOff>
          <xdr:row>20</xdr:row>
          <xdr:rowOff>502920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4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20</xdr:row>
          <xdr:rowOff>76200</xdr:rowOff>
        </xdr:from>
        <xdr:to>
          <xdr:col>7</xdr:col>
          <xdr:colOff>792480</xdr:colOff>
          <xdr:row>20</xdr:row>
          <xdr:rowOff>502920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4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20</xdr:row>
          <xdr:rowOff>76200</xdr:rowOff>
        </xdr:from>
        <xdr:to>
          <xdr:col>7</xdr:col>
          <xdr:colOff>792480</xdr:colOff>
          <xdr:row>20</xdr:row>
          <xdr:rowOff>502920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4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21</xdr:row>
          <xdr:rowOff>76200</xdr:rowOff>
        </xdr:from>
        <xdr:to>
          <xdr:col>7</xdr:col>
          <xdr:colOff>792480</xdr:colOff>
          <xdr:row>21</xdr:row>
          <xdr:rowOff>502920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4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21</xdr:row>
          <xdr:rowOff>76200</xdr:rowOff>
        </xdr:from>
        <xdr:to>
          <xdr:col>7</xdr:col>
          <xdr:colOff>792480</xdr:colOff>
          <xdr:row>21</xdr:row>
          <xdr:rowOff>502920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4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21</xdr:row>
          <xdr:rowOff>76200</xdr:rowOff>
        </xdr:from>
        <xdr:to>
          <xdr:col>7</xdr:col>
          <xdr:colOff>792480</xdr:colOff>
          <xdr:row>21</xdr:row>
          <xdr:rowOff>502920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4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21</xdr:row>
          <xdr:rowOff>76200</xdr:rowOff>
        </xdr:from>
        <xdr:to>
          <xdr:col>7</xdr:col>
          <xdr:colOff>792480</xdr:colOff>
          <xdr:row>21</xdr:row>
          <xdr:rowOff>502920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4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21</xdr:row>
          <xdr:rowOff>76200</xdr:rowOff>
        </xdr:from>
        <xdr:to>
          <xdr:col>7</xdr:col>
          <xdr:colOff>792480</xdr:colOff>
          <xdr:row>21</xdr:row>
          <xdr:rowOff>502920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4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4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4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4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4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350520</xdr:colOff>
          <xdr:row>23</xdr:row>
          <xdr:rowOff>76200</xdr:rowOff>
        </xdr:from>
        <xdr:to>
          <xdr:col>7</xdr:col>
          <xdr:colOff>792480</xdr:colOff>
          <xdr:row>23</xdr:row>
          <xdr:rowOff>502920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4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5</xdr:row>
          <xdr:rowOff>152400</xdr:rowOff>
        </xdr:from>
        <xdr:to>
          <xdr:col>7</xdr:col>
          <xdr:colOff>685800</xdr:colOff>
          <xdr:row>5</xdr:row>
          <xdr:rowOff>601980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6</xdr:row>
          <xdr:rowOff>30480</xdr:rowOff>
        </xdr:from>
        <xdr:to>
          <xdr:col>7</xdr:col>
          <xdr:colOff>685800</xdr:colOff>
          <xdr:row>6</xdr:row>
          <xdr:rowOff>487680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5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236220</xdr:colOff>
          <xdr:row>7</xdr:row>
          <xdr:rowOff>106680</xdr:rowOff>
        </xdr:from>
        <xdr:to>
          <xdr:col>8</xdr:col>
          <xdr:colOff>678180</xdr:colOff>
          <xdr:row>8</xdr:row>
          <xdr:rowOff>7620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5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8</xdr:row>
          <xdr:rowOff>68580</xdr:rowOff>
        </xdr:from>
        <xdr:to>
          <xdr:col>9</xdr:col>
          <xdr:colOff>640080</xdr:colOff>
          <xdr:row>9</xdr:row>
          <xdr:rowOff>45720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5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11</xdr:row>
          <xdr:rowOff>274320</xdr:rowOff>
        </xdr:from>
        <xdr:to>
          <xdr:col>9</xdr:col>
          <xdr:colOff>525780</xdr:colOff>
          <xdr:row>11</xdr:row>
          <xdr:rowOff>1135380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5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Indiquez le nombre dans la case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12</xdr:row>
          <xdr:rowOff>182880</xdr:rowOff>
        </xdr:from>
        <xdr:to>
          <xdr:col>7</xdr:col>
          <xdr:colOff>685800</xdr:colOff>
          <xdr:row>12</xdr:row>
          <xdr:rowOff>617220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5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22</xdr:row>
          <xdr:rowOff>152400</xdr:rowOff>
        </xdr:from>
        <xdr:to>
          <xdr:col>7</xdr:col>
          <xdr:colOff>685800</xdr:colOff>
          <xdr:row>22</xdr:row>
          <xdr:rowOff>609600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5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23</xdr:row>
          <xdr:rowOff>236220</xdr:rowOff>
        </xdr:from>
        <xdr:to>
          <xdr:col>7</xdr:col>
          <xdr:colOff>693420</xdr:colOff>
          <xdr:row>23</xdr:row>
          <xdr:rowOff>685800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5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24</xdr:row>
          <xdr:rowOff>121920</xdr:rowOff>
        </xdr:from>
        <xdr:to>
          <xdr:col>7</xdr:col>
          <xdr:colOff>716280</xdr:colOff>
          <xdr:row>24</xdr:row>
          <xdr:rowOff>571500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5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13</xdr:row>
          <xdr:rowOff>228600</xdr:rowOff>
        </xdr:from>
        <xdr:to>
          <xdr:col>9</xdr:col>
          <xdr:colOff>617220</xdr:colOff>
          <xdr:row>13</xdr:row>
          <xdr:rowOff>678180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5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Indiquez le nombre dans la case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16</xdr:row>
          <xdr:rowOff>198120</xdr:rowOff>
        </xdr:from>
        <xdr:to>
          <xdr:col>7</xdr:col>
          <xdr:colOff>693420</xdr:colOff>
          <xdr:row>16</xdr:row>
          <xdr:rowOff>647700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5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18</xdr:row>
          <xdr:rowOff>342900</xdr:rowOff>
        </xdr:from>
        <xdr:to>
          <xdr:col>7</xdr:col>
          <xdr:colOff>685800</xdr:colOff>
          <xdr:row>19</xdr:row>
          <xdr:rowOff>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5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15</xdr:row>
          <xdr:rowOff>228600</xdr:rowOff>
        </xdr:from>
        <xdr:to>
          <xdr:col>9</xdr:col>
          <xdr:colOff>640080</xdr:colOff>
          <xdr:row>15</xdr:row>
          <xdr:rowOff>678180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5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Indiquez le nombre dans la case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14</xdr:row>
          <xdr:rowOff>190500</xdr:rowOff>
        </xdr:from>
        <xdr:to>
          <xdr:col>7</xdr:col>
          <xdr:colOff>678180</xdr:colOff>
          <xdr:row>14</xdr:row>
          <xdr:rowOff>640080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5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17</xdr:row>
          <xdr:rowOff>220980</xdr:rowOff>
        </xdr:from>
        <xdr:to>
          <xdr:col>9</xdr:col>
          <xdr:colOff>655320</xdr:colOff>
          <xdr:row>17</xdr:row>
          <xdr:rowOff>678180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5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Indiquez le nombre dans la case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21</xdr:row>
          <xdr:rowOff>236220</xdr:rowOff>
        </xdr:from>
        <xdr:to>
          <xdr:col>9</xdr:col>
          <xdr:colOff>685800</xdr:colOff>
          <xdr:row>21</xdr:row>
          <xdr:rowOff>632460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5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Indiquez le nombre dans la case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259080</xdr:colOff>
          <xdr:row>18</xdr:row>
          <xdr:rowOff>342900</xdr:rowOff>
        </xdr:from>
        <xdr:to>
          <xdr:col>9</xdr:col>
          <xdr:colOff>685800</xdr:colOff>
          <xdr:row>19</xdr:row>
          <xdr:rowOff>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5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Indiquez le nombre dans la case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274320</xdr:colOff>
          <xdr:row>19</xdr:row>
          <xdr:rowOff>220980</xdr:rowOff>
        </xdr:from>
        <xdr:to>
          <xdr:col>9</xdr:col>
          <xdr:colOff>640080</xdr:colOff>
          <xdr:row>19</xdr:row>
          <xdr:rowOff>678180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5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Indiquez le nombre dans la case adjacente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25</xdr:row>
          <xdr:rowOff>182880</xdr:rowOff>
        </xdr:from>
        <xdr:to>
          <xdr:col>7</xdr:col>
          <xdr:colOff>716280</xdr:colOff>
          <xdr:row>25</xdr:row>
          <xdr:rowOff>640080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5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297180</xdr:colOff>
          <xdr:row>9</xdr:row>
          <xdr:rowOff>68580</xdr:rowOff>
        </xdr:from>
        <xdr:to>
          <xdr:col>7</xdr:col>
          <xdr:colOff>754380</xdr:colOff>
          <xdr:row>10</xdr:row>
          <xdr:rowOff>45720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5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3" Type="http://schemas.openxmlformats.org/officeDocument/2006/relationships/hyperlink" Target="https://ffgym.be/medias/222/code-dethique-sportive-roi-2020-chap-5-sept-2020.pdf" TargetMode="Externa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" Type="http://schemas.openxmlformats.org/officeDocument/2006/relationships/hyperlink" Target="https://www.dei-belgique.be/index.php/projets/en-cours/parcs-2-0-proteger-les-enfants-contre-les-violences-lors-d-activites-sportives.html" TargetMode="External"/><Relationship Id="rId16" Type="http://schemas.openxmlformats.org/officeDocument/2006/relationships/ctrlProp" Target="../ctrlProps/ctrlProp20.xml"/><Relationship Id="rId1" Type="http://schemas.openxmlformats.org/officeDocument/2006/relationships/hyperlink" Target="https://www.tupeuxledire.be/encadrants/" TargetMode="External"/><Relationship Id="rId6" Type="http://schemas.openxmlformats.org/officeDocument/2006/relationships/vmlDrawing" Target="../drawings/vmlDrawing2.vml"/><Relationship Id="rId11" Type="http://schemas.openxmlformats.org/officeDocument/2006/relationships/ctrlProp" Target="../ctrlProps/ctrlProp15.xml"/><Relationship Id="rId5" Type="http://schemas.openxmlformats.org/officeDocument/2006/relationships/drawing" Target="../drawings/drawing2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4" Type="http://schemas.openxmlformats.org/officeDocument/2006/relationships/printerSettings" Target="../printerSettings/printerSettings3.bin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8.xml"/><Relationship Id="rId13" Type="http://schemas.openxmlformats.org/officeDocument/2006/relationships/ctrlProp" Target="../ctrlProps/ctrlProp33.xml"/><Relationship Id="rId18" Type="http://schemas.openxmlformats.org/officeDocument/2006/relationships/ctrlProp" Target="../ctrlProps/ctrlProp38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7.xml"/><Relationship Id="rId12" Type="http://schemas.openxmlformats.org/officeDocument/2006/relationships/ctrlProp" Target="../ctrlProps/ctrlProp32.xml"/><Relationship Id="rId17" Type="http://schemas.openxmlformats.org/officeDocument/2006/relationships/ctrlProp" Target="../ctrlProps/ctrlProp37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6.xml"/><Relationship Id="rId20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6.xml"/><Relationship Id="rId11" Type="http://schemas.openxmlformats.org/officeDocument/2006/relationships/ctrlProp" Target="../ctrlProps/ctrlProp31.xml"/><Relationship Id="rId5" Type="http://schemas.openxmlformats.org/officeDocument/2006/relationships/ctrlProp" Target="../ctrlProps/ctrlProp25.xml"/><Relationship Id="rId15" Type="http://schemas.openxmlformats.org/officeDocument/2006/relationships/ctrlProp" Target="../ctrlProps/ctrlProp35.xml"/><Relationship Id="rId10" Type="http://schemas.openxmlformats.org/officeDocument/2006/relationships/ctrlProp" Target="../ctrlProps/ctrlProp30.xml"/><Relationship Id="rId19" Type="http://schemas.openxmlformats.org/officeDocument/2006/relationships/ctrlProp" Target="../ctrlProps/ctrlProp39.xml"/><Relationship Id="rId4" Type="http://schemas.openxmlformats.org/officeDocument/2006/relationships/ctrlProp" Target="../ctrlProps/ctrlProp24.xml"/><Relationship Id="rId9" Type="http://schemas.openxmlformats.org/officeDocument/2006/relationships/ctrlProp" Target="../ctrlProps/ctrlProp29.xml"/><Relationship Id="rId14" Type="http://schemas.openxmlformats.org/officeDocument/2006/relationships/ctrlProp" Target="../ctrlProps/ctrlProp3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2" Type="http://schemas.openxmlformats.org/officeDocument/2006/relationships/printerSettings" Target="../printerSettings/printerSettings5.bin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3" Type="http://schemas.openxmlformats.org/officeDocument/2006/relationships/ctrlProp" Target="../ctrlProps/ctrlProp89.xml"/><Relationship Id="rId5" Type="http://schemas.openxmlformats.org/officeDocument/2006/relationships/ctrlProp" Target="../ctrlProps/ctrlProp41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52" Type="http://schemas.openxmlformats.org/officeDocument/2006/relationships/ctrlProp" Target="../ctrlProps/ctrlProp88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Relationship Id="rId51" Type="http://schemas.openxmlformats.org/officeDocument/2006/relationships/ctrlProp" Target="../ctrlProps/ctrlProp87.xml"/><Relationship Id="rId3" Type="http://schemas.openxmlformats.org/officeDocument/2006/relationships/drawing" Target="../drawings/drawing4.x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54" Type="http://schemas.openxmlformats.org/officeDocument/2006/relationships/ctrlProp" Target="../ctrlProps/ctrlProp90.xml"/><Relationship Id="rId1" Type="http://schemas.openxmlformats.org/officeDocument/2006/relationships/hyperlink" Target="https://infrastructures.wallonie.be/files/PDF/POUVOIR%20LOCAL/4-INFRASTRUCTURES-LOCALES/1%201%20Infrasports/Expertise-bao-fiches/VESTIAIRE_2019.pdf" TargetMode="External"/><Relationship Id="rId6" Type="http://schemas.openxmlformats.org/officeDocument/2006/relationships/ctrlProp" Target="../ctrlProps/ctrlProp42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5.xml"/><Relationship Id="rId13" Type="http://schemas.openxmlformats.org/officeDocument/2006/relationships/ctrlProp" Target="../ctrlProps/ctrlProp100.xml"/><Relationship Id="rId18" Type="http://schemas.openxmlformats.org/officeDocument/2006/relationships/ctrlProp" Target="../ctrlProps/ctrlProp10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108.xml"/><Relationship Id="rId7" Type="http://schemas.openxmlformats.org/officeDocument/2006/relationships/ctrlProp" Target="../ctrlProps/ctrlProp94.xml"/><Relationship Id="rId12" Type="http://schemas.openxmlformats.org/officeDocument/2006/relationships/ctrlProp" Target="../ctrlProps/ctrlProp99.xml"/><Relationship Id="rId17" Type="http://schemas.openxmlformats.org/officeDocument/2006/relationships/ctrlProp" Target="../ctrlProps/ctrlProp10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03.xml"/><Relationship Id="rId20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93.xml"/><Relationship Id="rId11" Type="http://schemas.openxmlformats.org/officeDocument/2006/relationships/ctrlProp" Target="../ctrlProps/ctrlProp98.xml"/><Relationship Id="rId5" Type="http://schemas.openxmlformats.org/officeDocument/2006/relationships/ctrlProp" Target="../ctrlProps/ctrlProp92.xml"/><Relationship Id="rId15" Type="http://schemas.openxmlformats.org/officeDocument/2006/relationships/ctrlProp" Target="../ctrlProps/ctrlProp102.xml"/><Relationship Id="rId23" Type="http://schemas.openxmlformats.org/officeDocument/2006/relationships/ctrlProp" Target="../ctrlProps/ctrlProp110.xml"/><Relationship Id="rId10" Type="http://schemas.openxmlformats.org/officeDocument/2006/relationships/ctrlProp" Target="../ctrlProps/ctrlProp97.xml"/><Relationship Id="rId19" Type="http://schemas.openxmlformats.org/officeDocument/2006/relationships/ctrlProp" Target="../ctrlProps/ctrlProp106.xml"/><Relationship Id="rId4" Type="http://schemas.openxmlformats.org/officeDocument/2006/relationships/ctrlProp" Target="../ctrlProps/ctrlProp91.xml"/><Relationship Id="rId9" Type="http://schemas.openxmlformats.org/officeDocument/2006/relationships/ctrlProp" Target="../ctrlProps/ctrlProp96.xml"/><Relationship Id="rId14" Type="http://schemas.openxmlformats.org/officeDocument/2006/relationships/ctrlProp" Target="../ctrlProps/ctrlProp101.xml"/><Relationship Id="rId22" Type="http://schemas.openxmlformats.org/officeDocument/2006/relationships/ctrlProp" Target="../ctrlProps/ctrlProp109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opLeftCell="A15" zoomScaleNormal="100" workbookViewId="0">
      <selection activeCell="F51" sqref="F24:G51"/>
    </sheetView>
  </sheetViews>
  <sheetFormatPr baseColWidth="10" defaultColWidth="11.44140625" defaultRowHeight="13.8" x14ac:dyDescent="0.25"/>
  <cols>
    <col min="1" max="1" width="52" style="3" customWidth="1"/>
    <col min="2" max="4" width="15.44140625" style="3" customWidth="1"/>
    <col min="5" max="5" width="11.44140625" style="3"/>
    <col min="6" max="8" width="15.109375" style="3" customWidth="1"/>
    <col min="9" max="16384" width="11.44140625" style="3"/>
  </cols>
  <sheetData>
    <row r="2" spans="1:4" s="164" customFormat="1" x14ac:dyDescent="0.25">
      <c r="A2" s="164" t="s">
        <v>253</v>
      </c>
    </row>
    <row r="4" spans="1:4" x14ac:dyDescent="0.25">
      <c r="A4" s="3" t="s">
        <v>254</v>
      </c>
    </row>
    <row r="6" spans="1:4" x14ac:dyDescent="0.25">
      <c r="A6" s="165" t="s">
        <v>255</v>
      </c>
    </row>
    <row r="7" spans="1:4" x14ac:dyDescent="0.25">
      <c r="A7" s="165" t="s">
        <v>256</v>
      </c>
    </row>
    <row r="9" spans="1:4" x14ac:dyDescent="0.25">
      <c r="A9" s="166" t="s">
        <v>257</v>
      </c>
    </row>
    <row r="10" spans="1:4" x14ac:dyDescent="0.25">
      <c r="B10" s="169" t="s">
        <v>263</v>
      </c>
      <c r="C10" s="169" t="s">
        <v>264</v>
      </c>
      <c r="D10" s="169" t="s">
        <v>265</v>
      </c>
    </row>
    <row r="11" spans="1:4" x14ac:dyDescent="0.25">
      <c r="A11" s="168" t="s">
        <v>258</v>
      </c>
      <c r="B11" s="167">
        <v>11</v>
      </c>
      <c r="C11" s="167">
        <v>13</v>
      </c>
      <c r="D11" s="167">
        <v>15</v>
      </c>
    </row>
    <row r="12" spans="1:4" x14ac:dyDescent="0.25">
      <c r="A12" s="168" t="s">
        <v>259</v>
      </c>
      <c r="B12" s="167">
        <v>7</v>
      </c>
      <c r="C12" s="167">
        <v>8</v>
      </c>
      <c r="D12" s="167">
        <v>9</v>
      </c>
    </row>
    <row r="13" spans="1:4" x14ac:dyDescent="0.25">
      <c r="A13" s="168" t="s">
        <v>260</v>
      </c>
      <c r="B13" s="167">
        <v>19</v>
      </c>
      <c r="C13" s="167">
        <v>24</v>
      </c>
      <c r="D13" s="167">
        <v>30</v>
      </c>
    </row>
    <row r="14" spans="1:4" x14ac:dyDescent="0.25">
      <c r="A14" s="168" t="s">
        <v>261</v>
      </c>
      <c r="B14" s="167">
        <v>8</v>
      </c>
      <c r="C14" s="167">
        <v>16</v>
      </c>
      <c r="D14" s="167">
        <v>24</v>
      </c>
    </row>
    <row r="15" spans="1:4" x14ac:dyDescent="0.25">
      <c r="A15" s="168" t="s">
        <v>262</v>
      </c>
      <c r="B15" s="167">
        <v>25</v>
      </c>
      <c r="C15" s="167">
        <v>35</v>
      </c>
      <c r="D15" s="167">
        <v>45</v>
      </c>
    </row>
    <row r="18" spans="1:3" x14ac:dyDescent="0.25">
      <c r="A18" s="3" t="s">
        <v>266</v>
      </c>
    </row>
    <row r="20" spans="1:3" x14ac:dyDescent="0.25">
      <c r="A20" s="166" t="s">
        <v>267</v>
      </c>
    </row>
    <row r="21" spans="1:3" x14ac:dyDescent="0.25">
      <c r="A21" s="166"/>
    </row>
    <row r="22" spans="1:3" x14ac:dyDescent="0.25">
      <c r="A22" s="163" t="s">
        <v>268</v>
      </c>
    </row>
    <row r="23" spans="1:3" x14ac:dyDescent="0.25">
      <c r="A23" s="163"/>
    </row>
    <row r="24" spans="1:3" x14ac:dyDescent="0.25">
      <c r="A24" s="163" t="s">
        <v>269</v>
      </c>
      <c r="B24" s="3" t="s">
        <v>279</v>
      </c>
    </row>
    <row r="25" spans="1:3" ht="14.4" x14ac:dyDescent="0.3">
      <c r="A25" s="3" t="s">
        <v>270</v>
      </c>
      <c r="B25" s="170" t="s">
        <v>258</v>
      </c>
      <c r="C25" s="10"/>
    </row>
    <row r="26" spans="1:3" ht="14.4" x14ac:dyDescent="0.3">
      <c r="A26" s="3" t="s">
        <v>271</v>
      </c>
      <c r="B26" s="170" t="s">
        <v>259</v>
      </c>
    </row>
    <row r="27" spans="1:3" ht="14.4" x14ac:dyDescent="0.3">
      <c r="A27" s="3" t="s">
        <v>272</v>
      </c>
      <c r="B27" s="170" t="s">
        <v>260</v>
      </c>
    </row>
    <row r="28" spans="1:3" ht="14.4" x14ac:dyDescent="0.3">
      <c r="A28" s="3" t="s">
        <v>273</v>
      </c>
      <c r="B28" s="170" t="s">
        <v>261</v>
      </c>
    </row>
    <row r="29" spans="1:3" ht="14.4" x14ac:dyDescent="0.3">
      <c r="A29" s="3" t="s">
        <v>274</v>
      </c>
      <c r="B29" s="170" t="s">
        <v>262</v>
      </c>
    </row>
    <row r="30" spans="1:3" ht="14.4" x14ac:dyDescent="0.3">
      <c r="A30" s="3" t="s">
        <v>275</v>
      </c>
      <c r="B30" s="10" t="s">
        <v>278</v>
      </c>
    </row>
    <row r="31" spans="1:3" ht="14.4" x14ac:dyDescent="0.3">
      <c r="A31" s="3" t="s">
        <v>276</v>
      </c>
      <c r="B31" s="10" t="s">
        <v>277</v>
      </c>
    </row>
    <row r="35" spans="1:1" x14ac:dyDescent="0.25">
      <c r="A35" s="3" t="s">
        <v>280</v>
      </c>
    </row>
    <row r="36" spans="1:1" x14ac:dyDescent="0.25">
      <c r="A36" s="3" t="s">
        <v>282</v>
      </c>
    </row>
    <row r="38" spans="1:1" x14ac:dyDescent="0.25">
      <c r="A38" s="3" t="s">
        <v>281</v>
      </c>
    </row>
    <row r="40" spans="1:1" x14ac:dyDescent="0.25">
      <c r="A40" s="3" t="s">
        <v>284</v>
      </c>
    </row>
    <row r="41" spans="1:1" x14ac:dyDescent="0.25">
      <c r="A41" s="3" t="s">
        <v>283</v>
      </c>
    </row>
  </sheetData>
  <hyperlinks>
    <hyperlink ref="B25:C25" location="'Section 1 - Bonne gouvernance'!A1" display="Section 1 - Bonne gouvernance" xr:uid="{00000000-0004-0000-0000-000000000000}"/>
    <hyperlink ref="B26" location="'Section 2 - Ethique'!A1" display="Section 2 - Ethique" xr:uid="{00000000-0004-0000-0000-000001000000}"/>
    <hyperlink ref="B27" location="'Secteur 3   Formations'!A1" display="Section 3 - Formations" xr:uid="{00000000-0004-0000-0000-000002000000}"/>
    <hyperlink ref="B28" location="'Secteur 4   Hyg.-Sec.-Enc.'!A1" display="Section 4 - Hygiène - Sécurité - Encadrement" xr:uid="{00000000-0004-0000-0000-000003000000}"/>
    <hyperlink ref="B29" location="'Secteur 5   La vie fédérale'!A1" display="Section 5 - La vie fédérale" xr:uid="{00000000-0004-0000-0000-000004000000}"/>
    <hyperlink ref="B30" location="RESULTATS!A1" display="Résultats" xr:uid="{00000000-0004-0000-0000-000005000000}"/>
    <hyperlink ref="B31" location="DETAILS!A1" display="Détails" xr:uid="{00000000-0004-0000-0000-000006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pageSetUpPr fitToPage="1"/>
  </sheetPr>
  <dimension ref="A1:Q19"/>
  <sheetViews>
    <sheetView showGridLines="0" topLeftCell="A12" zoomScale="70" zoomScaleNormal="70" workbookViewId="0"/>
  </sheetViews>
  <sheetFormatPr baseColWidth="10" defaultColWidth="11.44140625" defaultRowHeight="13.8" x14ac:dyDescent="0.25"/>
  <cols>
    <col min="1" max="2" width="18.44140625" style="3" customWidth="1"/>
    <col min="3" max="3" width="45" style="3" customWidth="1"/>
    <col min="4" max="4" width="29.88671875" style="3" hidden="1" customWidth="1"/>
    <col min="5" max="6" width="11.44140625" style="3" hidden="1" customWidth="1"/>
    <col min="7" max="7" width="3.33203125" style="3" hidden="1" customWidth="1"/>
    <col min="8" max="10" width="15.109375" style="1" customWidth="1"/>
    <col min="11" max="11" width="23.6640625" style="1" hidden="1" customWidth="1"/>
    <col min="12" max="12" width="11.44140625" style="7"/>
    <col min="13" max="13" width="59.33203125" style="9" customWidth="1"/>
    <col min="14" max="14" width="11.88671875" style="1" bestFit="1" customWidth="1"/>
    <col min="15" max="16384" width="11.44140625" style="3"/>
  </cols>
  <sheetData>
    <row r="1" spans="1:17" ht="17.399999999999999" x14ac:dyDescent="0.25">
      <c r="A1" s="256" t="s">
        <v>0</v>
      </c>
      <c r="B1" s="1"/>
    </row>
    <row r="2" spans="1:17" ht="14.4" thickBot="1" x14ac:dyDescent="0.3">
      <c r="A2" s="1"/>
      <c r="B2" s="1"/>
      <c r="H2" s="183" t="s">
        <v>285</v>
      </c>
      <c r="I2" s="183"/>
      <c r="J2" s="183"/>
    </row>
    <row r="3" spans="1:17" ht="28.5" customHeight="1" thickBot="1" x14ac:dyDescent="0.3">
      <c r="A3" s="54" t="s">
        <v>1</v>
      </c>
      <c r="B3" s="54" t="s">
        <v>186</v>
      </c>
      <c r="C3" s="55" t="s">
        <v>2</v>
      </c>
      <c r="D3" s="22"/>
      <c r="E3" s="56" t="s">
        <v>187</v>
      </c>
      <c r="F3" s="56" t="s">
        <v>188</v>
      </c>
      <c r="G3" s="39" t="s">
        <v>190</v>
      </c>
      <c r="H3" s="56" t="s">
        <v>187</v>
      </c>
      <c r="I3" s="56" t="s">
        <v>188</v>
      </c>
      <c r="J3" s="39" t="s">
        <v>190</v>
      </c>
      <c r="K3" s="57"/>
      <c r="L3" s="8" t="s">
        <v>136</v>
      </c>
      <c r="M3" s="11"/>
    </row>
    <row r="4" spans="1:17" ht="21.75" customHeight="1" thickBot="1" x14ac:dyDescent="0.3">
      <c r="A4" s="184" t="s">
        <v>152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29"/>
    </row>
    <row r="5" spans="1:17" ht="82.5" customHeight="1" thickBot="1" x14ac:dyDescent="0.3">
      <c r="A5" s="64" t="s">
        <v>5</v>
      </c>
      <c r="B5" s="64" t="s">
        <v>312</v>
      </c>
      <c r="C5" s="65" t="s">
        <v>199</v>
      </c>
      <c r="D5" s="59" t="s">
        <v>6</v>
      </c>
      <c r="E5" s="72" t="s">
        <v>7</v>
      </c>
      <c r="F5" s="72" t="s">
        <v>7</v>
      </c>
      <c r="G5" s="72" t="s">
        <v>7</v>
      </c>
      <c r="H5" s="69"/>
      <c r="I5" s="70"/>
      <c r="J5" s="71"/>
      <c r="K5" s="68" t="b">
        <v>0</v>
      </c>
      <c r="L5" s="17"/>
      <c r="M5" s="66" t="str">
        <f>IF(K5=TRUE,"Ajouter au dossier : statuts, ROI et PV de la dernière AG du club","Ce critère est obligatoire pour être éligible à la labélisation")</f>
        <v>Ce critère est obligatoire pour être éligible à la labélisation</v>
      </c>
      <c r="N5" s="108"/>
    </row>
    <row r="6" spans="1:17" ht="82.5" customHeight="1" thickBot="1" x14ac:dyDescent="0.3">
      <c r="A6" s="64" t="s">
        <v>8</v>
      </c>
      <c r="B6" s="64" t="s">
        <v>312</v>
      </c>
      <c r="C6" s="65" t="s">
        <v>251</v>
      </c>
      <c r="D6" s="34" t="s">
        <v>9</v>
      </c>
      <c r="E6" s="72" t="s">
        <v>7</v>
      </c>
      <c r="F6" s="72" t="s">
        <v>7</v>
      </c>
      <c r="G6" s="72" t="s">
        <v>7</v>
      </c>
      <c r="H6" s="190"/>
      <c r="I6" s="191"/>
      <c r="J6" s="192"/>
      <c r="K6" s="68" t="b">
        <v>0</v>
      </c>
      <c r="L6" s="40"/>
      <c r="M6" s="66" t="str">
        <f>IF(K6=TRUE,"Des vérifications et recoupements avec des données dont la fédération disposent seront faits pour vérifier ce critère - Joindre une attestation sur l'honneur", "Ce critère est obligatoire pour être éligible à la labélisation")</f>
        <v>Ce critère est obligatoire pour être éligible à la labélisation</v>
      </c>
      <c r="N6" s="178"/>
    </row>
    <row r="7" spans="1:17" ht="82.5" customHeight="1" thickBot="1" x14ac:dyDescent="0.3">
      <c r="A7" s="64" t="s">
        <v>10</v>
      </c>
      <c r="B7" s="64" t="s">
        <v>312</v>
      </c>
      <c r="C7" s="65" t="s">
        <v>11</v>
      </c>
      <c r="D7" s="6" t="s">
        <v>12</v>
      </c>
      <c r="E7" s="6"/>
      <c r="F7" s="6"/>
      <c r="G7" s="73" t="s">
        <v>7</v>
      </c>
      <c r="H7" s="41"/>
      <c r="I7" s="42"/>
      <c r="J7" s="47"/>
      <c r="K7" s="1" t="b">
        <v>0</v>
      </c>
      <c r="L7" s="40"/>
      <c r="M7" s="67" t="str">
        <f>IF(K7=TRUE,"Ce critère sera vérifié sur base de l'encodage du Staff administratif de ClubNet et de la publication au  registre UBO ", "Ce critère est obligatoire pour être éligible à la labélisation 3  ETOILES")</f>
        <v>Ce critère est obligatoire pour être éligible à la labélisation 3  ETOILES</v>
      </c>
    </row>
    <row r="8" spans="1:17" ht="25.5" customHeight="1" thickBot="1" x14ac:dyDescent="0.3">
      <c r="A8" s="184" t="s">
        <v>142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6"/>
      <c r="N8" s="31"/>
    </row>
    <row r="9" spans="1:17" ht="66" customHeight="1" thickBot="1" x14ac:dyDescent="0.3">
      <c r="A9" s="65" t="s">
        <v>211</v>
      </c>
      <c r="B9" s="64" t="s">
        <v>312</v>
      </c>
      <c r="C9" s="110" t="s">
        <v>13</v>
      </c>
      <c r="D9" s="6" t="s">
        <v>16</v>
      </c>
      <c r="E9" s="19" t="s">
        <v>17</v>
      </c>
      <c r="F9" s="19" t="s">
        <v>17</v>
      </c>
      <c r="G9" s="19" t="s">
        <v>17</v>
      </c>
      <c r="H9" s="196"/>
      <c r="I9" s="197"/>
      <c r="J9" s="198"/>
      <c r="K9" s="1" t="b">
        <v>0</v>
      </c>
      <c r="L9" s="8">
        <f>IF(K9=TRUE,2,0)</f>
        <v>0</v>
      </c>
      <c r="M9" s="12" t="str">
        <f>IF(K9=TRUE,"Sera vérifié sur base de la liste de présences des réunions organisées sur le guide de la rentrée (participation à une des réunions)", "")</f>
        <v/>
      </c>
    </row>
    <row r="10" spans="1:17" ht="66" customHeight="1" thickBot="1" x14ac:dyDescent="0.3">
      <c r="A10" s="21" t="s">
        <v>14</v>
      </c>
      <c r="B10" s="6" t="s">
        <v>192</v>
      </c>
      <c r="C10" s="161" t="s">
        <v>15</v>
      </c>
      <c r="D10" s="6" t="s">
        <v>16</v>
      </c>
      <c r="E10" s="19" t="s">
        <v>17</v>
      </c>
      <c r="F10" s="19" t="s">
        <v>17</v>
      </c>
      <c r="G10" s="19" t="s">
        <v>17</v>
      </c>
      <c r="H10" s="193"/>
      <c r="I10" s="194"/>
      <c r="J10" s="195"/>
      <c r="K10" s="1" t="b">
        <v>0</v>
      </c>
      <c r="L10" s="58">
        <f>IF(K10=TRUE,3,0)</f>
        <v>0</v>
      </c>
      <c r="M10" s="63" t="str">
        <f>IF(K10=TRUE,"Ajouter au dossier : rapport de/des personne(s) qui ont vérifié les comptes de l'asbl avant la dernière AG et la copie de votre budget prévisionnel)", "")</f>
        <v/>
      </c>
    </row>
    <row r="11" spans="1:17" ht="66" customHeight="1" thickBot="1" x14ac:dyDescent="0.3">
      <c r="A11" s="65" t="s">
        <v>18</v>
      </c>
      <c r="B11" s="6" t="s">
        <v>192</v>
      </c>
      <c r="C11" s="110" t="s">
        <v>19</v>
      </c>
      <c r="D11" s="6" t="s">
        <v>20</v>
      </c>
      <c r="E11" s="19" t="s">
        <v>21</v>
      </c>
      <c r="F11" s="19" t="s">
        <v>21</v>
      </c>
      <c r="G11" s="19" t="s">
        <v>21</v>
      </c>
      <c r="H11" s="196"/>
      <c r="I11" s="197"/>
      <c r="J11" s="198"/>
      <c r="K11" s="1" t="b">
        <v>0</v>
      </c>
      <c r="L11" s="8">
        <f>IF(K11=TRUE,2,0)</f>
        <v>0</v>
      </c>
      <c r="M11" s="12" t="str">
        <f>IF(K11=TRUE,"Les services compétents au sein de la Fédération vérifieront ce point ", "")</f>
        <v/>
      </c>
      <c r="Q11" s="30"/>
    </row>
    <row r="12" spans="1:17" ht="66" customHeight="1" thickBot="1" x14ac:dyDescent="0.3">
      <c r="A12" s="21" t="s">
        <v>22</v>
      </c>
      <c r="B12" s="6" t="s">
        <v>192</v>
      </c>
      <c r="C12" s="161" t="s">
        <v>23</v>
      </c>
      <c r="D12" s="6" t="s">
        <v>24</v>
      </c>
      <c r="E12" s="19" t="s">
        <v>21</v>
      </c>
      <c r="F12" s="19" t="s">
        <v>21</v>
      </c>
      <c r="G12" s="19" t="s">
        <v>21</v>
      </c>
      <c r="H12" s="196"/>
      <c r="I12" s="197"/>
      <c r="J12" s="198"/>
      <c r="K12" s="1" t="b">
        <v>0</v>
      </c>
      <c r="L12" s="8">
        <f>IF(K12=TRUE,2,0)</f>
        <v>0</v>
      </c>
      <c r="M12" s="12" t="str">
        <f>IF(K12=TRUE,"Les services compétents au sein de la Fédération vérifieront ce point ", "")</f>
        <v/>
      </c>
    </row>
    <row r="13" spans="1:17" ht="90.75" customHeight="1" thickBot="1" x14ac:dyDescent="0.3">
      <c r="A13" s="21" t="s">
        <v>25</v>
      </c>
      <c r="B13" s="64" t="s">
        <v>312</v>
      </c>
      <c r="C13" s="110" t="s">
        <v>252</v>
      </c>
      <c r="D13" s="34" t="s">
        <v>26</v>
      </c>
      <c r="E13" s="35" t="s">
        <v>21</v>
      </c>
      <c r="F13" s="35" t="s">
        <v>21</v>
      </c>
      <c r="G13" s="35" t="s">
        <v>21</v>
      </c>
      <c r="H13" s="199"/>
      <c r="I13" s="200"/>
      <c r="J13" s="201"/>
      <c r="K13" s="4" t="b">
        <v>0</v>
      </c>
      <c r="L13" s="8">
        <f>IF(K13=TRUE,2,0)</f>
        <v>0</v>
      </c>
      <c r="M13" s="12" t="str">
        <f>IF(K13=TRUE,"Expliquer de quelle manière en cliquant sur - A compléter - dans la case adjacente et joindre au dossier les preuves éventuelles ", "")</f>
        <v/>
      </c>
      <c r="N13" s="82" t="str">
        <f>IF(K13=TRUE,"A compléter", "")</f>
        <v/>
      </c>
    </row>
    <row r="14" spans="1:17" ht="88.5" customHeight="1" thickBot="1" x14ac:dyDescent="0.3">
      <c r="A14" s="21" t="s">
        <v>27</v>
      </c>
      <c r="B14" s="112" t="s">
        <v>312</v>
      </c>
      <c r="C14" s="110" t="s">
        <v>200</v>
      </c>
      <c r="D14" s="34" t="s">
        <v>28</v>
      </c>
      <c r="E14" s="35" t="s">
        <v>17</v>
      </c>
      <c r="F14" s="35" t="s">
        <v>17</v>
      </c>
      <c r="G14" s="35" t="s">
        <v>17</v>
      </c>
      <c r="H14" s="199"/>
      <c r="I14" s="200"/>
      <c r="J14" s="201"/>
      <c r="K14" s="4" t="b">
        <v>0</v>
      </c>
      <c r="L14" s="8">
        <f>IF(K14=TRUE,3,0)</f>
        <v>0</v>
      </c>
      <c r="M14" s="83" t="str">
        <f>IF(K14=TRUE,"A joindre au dossier :  l'information envoyée aux membres", "")</f>
        <v/>
      </c>
    </row>
    <row r="15" spans="1:17" ht="66" customHeight="1" thickBot="1" x14ac:dyDescent="0.3">
      <c r="A15" s="21" t="s">
        <v>29</v>
      </c>
      <c r="B15" s="117" t="s">
        <v>312</v>
      </c>
      <c r="C15" s="110" t="s">
        <v>302</v>
      </c>
      <c r="D15" s="65" t="s">
        <v>28</v>
      </c>
      <c r="E15" s="27" t="s">
        <v>17</v>
      </c>
      <c r="F15" s="27" t="s">
        <v>17</v>
      </c>
      <c r="G15" s="27" t="s">
        <v>17</v>
      </c>
      <c r="H15" s="189"/>
      <c r="I15" s="189"/>
      <c r="J15" s="189"/>
      <c r="K15" s="111" t="b">
        <v>0</v>
      </c>
      <c r="L15" s="8">
        <f>IF(K15=TRUE,3,0)</f>
        <v>0</v>
      </c>
      <c r="M15" s="84" t="str">
        <f>IF(K15=TRUE,"La FfG vérifiera que la communication passe sur le terrain", "")</f>
        <v/>
      </c>
    </row>
    <row r="16" spans="1:17" ht="14.4" thickBot="1" x14ac:dyDescent="0.3"/>
    <row r="17" spans="3:12" ht="28.2" thickBot="1" x14ac:dyDescent="0.3">
      <c r="C17" s="187" t="s">
        <v>178</v>
      </c>
      <c r="D17" s="187"/>
      <c r="E17" s="187"/>
      <c r="F17" s="187"/>
      <c r="H17" s="22" t="s">
        <v>128</v>
      </c>
      <c r="I17" s="23" t="s">
        <v>129</v>
      </c>
      <c r="J17" s="23" t="s">
        <v>130</v>
      </c>
      <c r="L17" s="16" t="s">
        <v>30</v>
      </c>
    </row>
    <row r="18" spans="3:12" ht="14.4" thickBot="1" x14ac:dyDescent="0.3">
      <c r="C18" s="188"/>
      <c r="D18" s="188"/>
      <c r="E18" s="188"/>
      <c r="F18" s="188"/>
      <c r="H18" s="174">
        <v>11</v>
      </c>
      <c r="I18" s="174">
        <v>13</v>
      </c>
      <c r="J18" s="174">
        <v>15</v>
      </c>
      <c r="L18" s="7">
        <f>SUM(L9:L15)</f>
        <v>0</v>
      </c>
    </row>
    <row r="19" spans="3:12" ht="14.4" thickBot="1" x14ac:dyDescent="0.3">
      <c r="E19" s="19"/>
      <c r="F19" s="19"/>
    </row>
  </sheetData>
  <mergeCells count="15">
    <mergeCell ref="H2:J2"/>
    <mergeCell ref="A8:M8"/>
    <mergeCell ref="A4:M4"/>
    <mergeCell ref="C17:C18"/>
    <mergeCell ref="D17:D18"/>
    <mergeCell ref="E17:E18"/>
    <mergeCell ref="F17:F18"/>
    <mergeCell ref="H15:J15"/>
    <mergeCell ref="H6:J6"/>
    <mergeCell ref="H10:J10"/>
    <mergeCell ref="H11:J11"/>
    <mergeCell ref="H12:J12"/>
    <mergeCell ref="H13:J13"/>
    <mergeCell ref="H14:J14"/>
    <mergeCell ref="H9:J9"/>
  </mergeCells>
  <phoneticPr fontId="26" type="noConversion"/>
  <conditionalFormatting sqref="M5">
    <cfRule type="expression" dxfId="35" priority="5">
      <formula>$K$5</formula>
    </cfRule>
  </conditionalFormatting>
  <conditionalFormatting sqref="M6">
    <cfRule type="expression" dxfId="34" priority="4">
      <formula>$K$6</formula>
    </cfRule>
  </conditionalFormatting>
  <conditionalFormatting sqref="M7">
    <cfRule type="expression" dxfId="33" priority="3">
      <formula>$K$7</formula>
    </cfRule>
  </conditionalFormatting>
  <conditionalFormatting sqref="M10">
    <cfRule type="expression" dxfId="32" priority="8">
      <formula>$K$10</formula>
    </cfRule>
  </conditionalFormatting>
  <hyperlinks>
    <hyperlink ref="N13" location="S1BG8" display="S1BG8" xr:uid="{00000000-0004-0000-0100-000000000000}"/>
  </hyperlinks>
  <pageMargins left="0.7" right="0.7" top="0.75" bottom="0.75" header="0.3" footer="0.3"/>
  <pageSetup paperSize="9" scale="59" fitToHeight="0" orientation="landscape" r:id="rId1"/>
  <ignoredErrors>
    <ignoredError sqref="L11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7</xdr:col>
                    <xdr:colOff>678180</xdr:colOff>
                    <xdr:row>5</xdr:row>
                    <xdr:rowOff>45720</xdr:rowOff>
                  </from>
                  <to>
                    <xdr:col>9</xdr:col>
                    <xdr:colOff>960120</xdr:colOff>
                    <xdr:row>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Check Box 20">
              <controlPr defaultSize="0" autoFill="0" autoLine="0" autoPict="0">
                <anchor moveWithCells="1">
                  <from>
                    <xdr:col>9</xdr:col>
                    <xdr:colOff>198120</xdr:colOff>
                    <xdr:row>6</xdr:row>
                    <xdr:rowOff>297180</xdr:rowOff>
                  </from>
                  <to>
                    <xdr:col>12</xdr:col>
                    <xdr:colOff>731520</xdr:colOff>
                    <xdr:row>6</xdr:row>
                    <xdr:rowOff>731520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7</xdr:col>
                    <xdr:colOff>685800</xdr:colOff>
                    <xdr:row>4</xdr:row>
                    <xdr:rowOff>259080</xdr:rowOff>
                  </from>
                  <to>
                    <xdr:col>9</xdr:col>
                    <xdr:colOff>982980</xdr:colOff>
                    <xdr:row>4</xdr:row>
                    <xdr:rowOff>693420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7" name="Check Box 21">
              <controlPr defaultSize="0" autoFill="0" autoLine="0" autoPict="0">
                <anchor moveWithCells="1">
                  <from>
                    <xdr:col>7</xdr:col>
                    <xdr:colOff>746760</xdr:colOff>
                    <xdr:row>9</xdr:row>
                    <xdr:rowOff>198120</xdr:rowOff>
                  </from>
                  <to>
                    <xdr:col>11</xdr:col>
                    <xdr:colOff>7620</xdr:colOff>
                    <xdr:row>9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8" name="Check Box 22">
              <controlPr defaultSize="0" autoFill="0" autoLine="0" autoPict="0">
                <anchor moveWithCells="1">
                  <from>
                    <xdr:col>7</xdr:col>
                    <xdr:colOff>746760</xdr:colOff>
                    <xdr:row>10</xdr:row>
                    <xdr:rowOff>228600</xdr:rowOff>
                  </from>
                  <to>
                    <xdr:col>11</xdr:col>
                    <xdr:colOff>22860</xdr:colOff>
                    <xdr:row>10</xdr:row>
                    <xdr:rowOff>670560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7</xdr:col>
                    <xdr:colOff>746760</xdr:colOff>
                    <xdr:row>11</xdr:row>
                    <xdr:rowOff>198120</xdr:rowOff>
                  </from>
                  <to>
                    <xdr:col>11</xdr:col>
                    <xdr:colOff>22860</xdr:colOff>
                    <xdr:row>11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7</xdr:col>
                    <xdr:colOff>731520</xdr:colOff>
                    <xdr:row>12</xdr:row>
                    <xdr:rowOff>365760</xdr:rowOff>
                  </from>
                  <to>
                    <xdr:col>11</xdr:col>
                    <xdr:colOff>22860</xdr:colOff>
                    <xdr:row>12</xdr:row>
                    <xdr:rowOff>807720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7</xdr:col>
                    <xdr:colOff>731520</xdr:colOff>
                    <xdr:row>13</xdr:row>
                    <xdr:rowOff>373380</xdr:rowOff>
                  </from>
                  <to>
                    <xdr:col>11</xdr:col>
                    <xdr:colOff>22860</xdr:colOff>
                    <xdr:row>13</xdr:row>
                    <xdr:rowOff>822960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2" name="Check Box 31">
              <controlPr defaultSize="0" autoFill="0" autoLine="0" autoPict="0">
                <anchor moveWithCells="1">
                  <from>
                    <xdr:col>7</xdr:col>
                    <xdr:colOff>731520</xdr:colOff>
                    <xdr:row>14</xdr:row>
                    <xdr:rowOff>259080</xdr:rowOff>
                  </from>
                  <to>
                    <xdr:col>11</xdr:col>
                    <xdr:colOff>22860</xdr:colOff>
                    <xdr:row>14</xdr:row>
                    <xdr:rowOff>693420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3" name="Check Box 32">
              <controlPr defaultSize="0" autoFill="0" autoLine="0" autoPict="0">
                <anchor moveWithCells="1">
                  <from>
                    <xdr:col>7</xdr:col>
                    <xdr:colOff>731520</xdr:colOff>
                    <xdr:row>8</xdr:row>
                    <xdr:rowOff>198120</xdr:rowOff>
                  </from>
                  <to>
                    <xdr:col>11</xdr:col>
                    <xdr:colOff>22860</xdr:colOff>
                    <xdr:row>8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3"/>
  <sheetViews>
    <sheetView showGridLines="0" topLeftCell="A6" zoomScale="60" zoomScaleNormal="60" workbookViewId="0">
      <selection activeCell="P19" sqref="P19"/>
    </sheetView>
  </sheetViews>
  <sheetFormatPr baseColWidth="10" defaultColWidth="11.44140625" defaultRowHeight="13.8" x14ac:dyDescent="0.25"/>
  <cols>
    <col min="1" max="2" width="18.44140625" style="3" customWidth="1"/>
    <col min="3" max="3" width="47.109375" style="3" customWidth="1"/>
    <col min="4" max="6" width="0" style="3" hidden="1" customWidth="1"/>
    <col min="7" max="7" width="1.6640625" style="3" hidden="1" customWidth="1"/>
    <col min="8" max="10" width="16.44140625" style="15" customWidth="1"/>
    <col min="11" max="11" width="11.44140625" style="15" hidden="1" customWidth="1"/>
    <col min="12" max="12" width="11.44140625" style="7"/>
    <col min="13" max="13" width="44.44140625" style="33" customWidth="1"/>
    <col min="14" max="14" width="51.88671875" style="30" customWidth="1"/>
    <col min="15" max="16384" width="11.44140625" style="3"/>
  </cols>
  <sheetData>
    <row r="1" spans="1:16" ht="17.399999999999999" x14ac:dyDescent="0.25">
      <c r="A1" s="256" t="s">
        <v>31</v>
      </c>
      <c r="B1" s="1"/>
    </row>
    <row r="2" spans="1:16" ht="14.4" thickBot="1" x14ac:dyDescent="0.3">
      <c r="A2" s="1"/>
      <c r="B2" s="1"/>
      <c r="H2" s="183"/>
      <c r="I2" s="183"/>
      <c r="J2" s="183"/>
    </row>
    <row r="3" spans="1:16" ht="28.5" customHeight="1" thickBot="1" x14ac:dyDescent="0.3">
      <c r="A3" s="56" t="s">
        <v>32</v>
      </c>
      <c r="B3" s="54" t="s">
        <v>186</v>
      </c>
      <c r="C3" s="56" t="s">
        <v>33</v>
      </c>
      <c r="D3" s="22"/>
      <c r="E3" s="56" t="s">
        <v>187</v>
      </c>
      <c r="F3" s="56" t="s">
        <v>188</v>
      </c>
      <c r="G3" s="56" t="s">
        <v>190</v>
      </c>
      <c r="H3" s="56" t="s">
        <v>187</v>
      </c>
      <c r="I3" s="56" t="s">
        <v>188</v>
      </c>
      <c r="J3" s="56" t="s">
        <v>190</v>
      </c>
      <c r="K3" s="111"/>
      <c r="L3" s="8" t="s">
        <v>136</v>
      </c>
      <c r="M3" s="8"/>
    </row>
    <row r="4" spans="1:16" x14ac:dyDescent="0.25">
      <c r="A4" s="1"/>
      <c r="B4" s="1"/>
      <c r="C4" s="1"/>
      <c r="H4" s="183" t="s">
        <v>285</v>
      </c>
      <c r="I4" s="183"/>
      <c r="J4" s="183"/>
      <c r="K4" s="183"/>
      <c r="L4" s="1"/>
      <c r="M4" s="7"/>
      <c r="N4" s="9"/>
      <c r="O4" s="1"/>
    </row>
    <row r="5" spans="1:16" ht="19.5" customHeight="1" thickBot="1" x14ac:dyDescent="0.3">
      <c r="A5" s="203" t="s">
        <v>152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</row>
    <row r="6" spans="1:16" ht="68.25" customHeight="1" thickBot="1" x14ac:dyDescent="0.3">
      <c r="A6" s="74" t="s">
        <v>34</v>
      </c>
      <c r="B6" s="117" t="s">
        <v>312</v>
      </c>
      <c r="C6" s="113" t="s">
        <v>249</v>
      </c>
      <c r="D6" s="113" t="s">
        <v>35</v>
      </c>
      <c r="E6" s="85" t="s">
        <v>7</v>
      </c>
      <c r="F6" s="85" t="s">
        <v>7</v>
      </c>
      <c r="G6" s="85" t="s">
        <v>7</v>
      </c>
      <c r="H6" s="190"/>
      <c r="I6" s="191"/>
      <c r="J6" s="192"/>
      <c r="K6" s="15" t="b">
        <v>0</v>
      </c>
      <c r="L6" s="205"/>
      <c r="M6" s="52" t="str">
        <f>IF(K6=TRUE,"Le club certifie sur l'honneur qu'il respecte la code Ethique","Ce critère est obligatoire pour être éligible à la labélisation")</f>
        <v>Ce critère est obligatoire pour être éligible à la labélisation</v>
      </c>
      <c r="N6" s="162" t="s">
        <v>250</v>
      </c>
    </row>
    <row r="7" spans="1:16" ht="56.25" customHeight="1" thickBot="1" x14ac:dyDescent="0.3">
      <c r="A7" s="74" t="s">
        <v>36</v>
      </c>
      <c r="B7" s="117" t="s">
        <v>312</v>
      </c>
      <c r="C7" s="6" t="s">
        <v>37</v>
      </c>
      <c r="D7" s="6" t="s">
        <v>38</v>
      </c>
      <c r="E7" s="20" t="s">
        <v>7</v>
      </c>
      <c r="F7" s="20" t="s">
        <v>7</v>
      </c>
      <c r="G7" s="20" t="s">
        <v>7</v>
      </c>
      <c r="H7" s="190"/>
      <c r="I7" s="191"/>
      <c r="J7" s="192"/>
      <c r="K7" s="15" t="b">
        <v>0</v>
      </c>
      <c r="L7" s="206"/>
      <c r="M7" s="52" t="str">
        <f>IF(K7=TRUE,"Ce critère sera vérifié par le service compétent de la Fédération", "Ce critère est obligatoire pour être éligible à la labélisation")</f>
        <v>Ce critère est obligatoire pour être éligible à la labélisation</v>
      </c>
    </row>
    <row r="8" spans="1:16" ht="56.25" customHeight="1" thickBot="1" x14ac:dyDescent="0.3">
      <c r="A8" s="74" t="s">
        <v>39</v>
      </c>
      <c r="B8" s="117" t="s">
        <v>312</v>
      </c>
      <c r="C8" s="6" t="s">
        <v>40</v>
      </c>
      <c r="D8" s="6" t="s">
        <v>41</v>
      </c>
      <c r="E8" s="20" t="s">
        <v>7</v>
      </c>
      <c r="F8" s="20" t="s">
        <v>7</v>
      </c>
      <c r="G8" s="20" t="s">
        <v>7</v>
      </c>
      <c r="H8" s="202"/>
      <c r="I8" s="191"/>
      <c r="J8" s="192"/>
      <c r="K8" s="15" t="b">
        <v>0</v>
      </c>
      <c r="L8" s="206"/>
      <c r="M8" s="52" t="str">
        <f>IF(K8=TRUE,"Ajouter au dossier : document avec le barême de sanction)", "Ce critère est obligatoire pour être éligible à la labélisation")</f>
        <v>Ce critère est obligatoire pour être éligible à la labélisation</v>
      </c>
    </row>
    <row r="9" spans="1:16" ht="56.25" customHeight="1" thickBot="1" x14ac:dyDescent="0.3">
      <c r="A9" s="74" t="s">
        <v>42</v>
      </c>
      <c r="B9" s="117" t="s">
        <v>312</v>
      </c>
      <c r="C9" s="6" t="s">
        <v>43</v>
      </c>
      <c r="D9" s="6" t="s">
        <v>44</v>
      </c>
      <c r="E9" s="19"/>
      <c r="F9" s="20" t="s">
        <v>7</v>
      </c>
      <c r="G9" s="44" t="s">
        <v>7</v>
      </c>
      <c r="H9" s="43"/>
      <c r="I9" s="208"/>
      <c r="J9" s="192"/>
      <c r="K9" s="15" t="b">
        <v>0</v>
      </c>
      <c r="L9" s="206"/>
      <c r="M9" s="52" t="str">
        <f>IF(K9=TRUE,"Ce critère sera vérifié dans la base de données DEI", "Ce critère est obligatoire pour être éligible à la labélisation 2  ETOILES ou 3")</f>
        <v>Ce critère est obligatoire pour être éligible à la labélisation 2  ETOILES ou 3</v>
      </c>
      <c r="N9" s="114" t="s">
        <v>185</v>
      </c>
    </row>
    <row r="10" spans="1:16" ht="56.25" customHeight="1" thickBot="1" x14ac:dyDescent="0.35">
      <c r="A10" s="74" t="s">
        <v>45</v>
      </c>
      <c r="B10" s="117" t="s">
        <v>312</v>
      </c>
      <c r="C10" s="65" t="s">
        <v>46</v>
      </c>
      <c r="D10" s="5" t="s">
        <v>47</v>
      </c>
      <c r="E10" s="35"/>
      <c r="F10" s="35"/>
      <c r="G10" s="45" t="s">
        <v>7</v>
      </c>
      <c r="H10" s="50"/>
      <c r="I10" s="51"/>
      <c r="J10" s="46"/>
      <c r="K10" s="4" t="b">
        <v>0</v>
      </c>
      <c r="L10" s="206"/>
      <c r="M10" s="53" t="str">
        <f>IF(K10=TRUE,"Ce critère sera vérifié dans la base de données DEI + Joindre l'état d'avancement du projet", "Ce critère est obligatoire pour être éligible à la labélisation 3  ETOILES")</f>
        <v>Ce critère est obligatoire pour être éligible à la labélisation 3  ETOILES</v>
      </c>
      <c r="N10" s="115" t="s">
        <v>193</v>
      </c>
    </row>
    <row r="11" spans="1:16" ht="60" customHeight="1" thickBot="1" x14ac:dyDescent="0.3">
      <c r="A11" s="74" t="s">
        <v>48</v>
      </c>
      <c r="B11" s="117" t="s">
        <v>312</v>
      </c>
      <c r="C11" s="6" t="s">
        <v>212</v>
      </c>
      <c r="D11" s="6" t="s">
        <v>49</v>
      </c>
      <c r="E11" s="19"/>
      <c r="F11" s="20" t="s">
        <v>7</v>
      </c>
      <c r="G11" s="44" t="s">
        <v>7</v>
      </c>
      <c r="H11" s="43"/>
      <c r="I11" s="209"/>
      <c r="J11" s="192"/>
      <c r="K11" s="15" t="b">
        <v>0</v>
      </c>
      <c r="L11" s="206"/>
      <c r="M11" s="52" t="str">
        <f>IF(K11=TRUE,"Le club tient à disposition de la Fédération les extraits de casier judiciaire et les présente à la demande", "Ce critère est obligatoire pour être éligible à la labélisation 2  ETOILES ou 3")</f>
        <v>Ce critère est obligatoire pour être éligible à la labélisation 2  ETOILES ou 3</v>
      </c>
      <c r="N11" s="179"/>
    </row>
    <row r="12" spans="1:16" ht="60" customHeight="1" thickBot="1" x14ac:dyDescent="0.3">
      <c r="A12" s="74" t="s">
        <v>50</v>
      </c>
      <c r="B12" s="117" t="s">
        <v>312</v>
      </c>
      <c r="C12" s="65" t="s">
        <v>294</v>
      </c>
      <c r="D12" s="5" t="s">
        <v>51</v>
      </c>
      <c r="E12" s="48"/>
      <c r="F12" s="48"/>
      <c r="G12" s="49" t="s">
        <v>7</v>
      </c>
      <c r="H12" s="50"/>
      <c r="I12" s="51"/>
      <c r="J12" s="47"/>
      <c r="K12" s="15" t="b">
        <v>0</v>
      </c>
      <c r="L12" s="207"/>
      <c r="M12" s="52" t="str">
        <f>IF(K12=TRUE,"Sur base de la liste des référents encodée dans le sttaff administratif dans Clubnet;, la personne référente sera contactée par la Fédération", "Ce critère est obligatoire pour être éligible à la labélisation 3  ETOILES")</f>
        <v>Ce critère est obligatoire pour être éligible à la labélisation 3  ETOILES</v>
      </c>
      <c r="N12" s="31"/>
    </row>
    <row r="13" spans="1:16" ht="20.25" customHeight="1" thickBot="1" x14ac:dyDescent="0.3">
      <c r="A13" s="203" t="s">
        <v>142</v>
      </c>
      <c r="B13" s="204"/>
      <c r="C13" s="204"/>
      <c r="D13" s="204"/>
      <c r="E13" s="204"/>
      <c r="F13" s="204"/>
      <c r="G13" s="204"/>
      <c r="H13" s="204"/>
      <c r="I13" s="204"/>
      <c r="J13" s="204"/>
      <c r="K13" s="204"/>
      <c r="L13" s="204"/>
      <c r="M13" s="210"/>
      <c r="N13" s="31"/>
    </row>
    <row r="14" spans="1:16" ht="75.599999999999994" customHeight="1" thickBot="1" x14ac:dyDescent="0.3">
      <c r="A14" s="65" t="s">
        <v>220</v>
      </c>
      <c r="B14" s="112" t="s">
        <v>312</v>
      </c>
      <c r="C14" s="65" t="s">
        <v>201</v>
      </c>
      <c r="D14" s="65" t="s">
        <v>52</v>
      </c>
      <c r="E14" s="27" t="s">
        <v>53</v>
      </c>
      <c r="F14" s="27" t="s">
        <v>53</v>
      </c>
      <c r="G14" s="27" t="s">
        <v>53</v>
      </c>
      <c r="H14" s="189"/>
      <c r="I14" s="189"/>
      <c r="J14" s="189"/>
      <c r="K14" s="111" t="b">
        <v>0</v>
      </c>
      <c r="L14" s="8">
        <f>IF(K14=TRUE,1,0)</f>
        <v>0</v>
      </c>
      <c r="M14" s="118" t="str">
        <f>IF(K14=TRUE,"Joindre au dossier la preuve du mail ou du courrier envoyé", "")</f>
        <v/>
      </c>
      <c r="N14" s="32"/>
    </row>
    <row r="15" spans="1:16" ht="76.2" customHeight="1" thickBot="1" x14ac:dyDescent="0.3">
      <c r="A15" s="65" t="s">
        <v>221</v>
      </c>
      <c r="B15" s="112" t="s">
        <v>312</v>
      </c>
      <c r="C15" s="65" t="s">
        <v>54</v>
      </c>
      <c r="D15" s="65" t="s">
        <v>55</v>
      </c>
      <c r="E15" s="27" t="s">
        <v>21</v>
      </c>
      <c r="F15" s="27" t="s">
        <v>21</v>
      </c>
      <c r="G15" s="27" t="s">
        <v>21</v>
      </c>
      <c r="H15" s="189"/>
      <c r="I15" s="189"/>
      <c r="J15" s="189"/>
      <c r="K15" s="111" t="b">
        <v>0</v>
      </c>
      <c r="L15" s="8">
        <f>IF(K15=TRUE,2,0)</f>
        <v>0</v>
      </c>
      <c r="M15" s="175" t="str">
        <f>IF(K15=TRUE,"Joindre au dossier : preuves de ces actions d'informations et sensibilisation avec par exemple un rapport de réunion et la liste de présence", "")</f>
        <v/>
      </c>
      <c r="N15" s="110" t="s">
        <v>300</v>
      </c>
      <c r="O15" s="86"/>
      <c r="P15" s="86"/>
    </row>
    <row r="16" spans="1:16" ht="76.2" customHeight="1" thickBot="1" x14ac:dyDescent="0.3">
      <c r="A16" s="65" t="s">
        <v>222</v>
      </c>
      <c r="B16" s="112" t="s">
        <v>312</v>
      </c>
      <c r="C16" s="65" t="s">
        <v>56</v>
      </c>
      <c r="D16" s="65" t="s">
        <v>55</v>
      </c>
      <c r="E16" s="27" t="s">
        <v>53</v>
      </c>
      <c r="F16" s="27" t="s">
        <v>53</v>
      </c>
      <c r="G16" s="27" t="s">
        <v>53</v>
      </c>
      <c r="H16" s="189"/>
      <c r="I16" s="189"/>
      <c r="J16" s="189"/>
      <c r="K16" s="111" t="b">
        <v>0</v>
      </c>
      <c r="L16" s="8">
        <f t="shared" ref="L16" si="0">IF(K16=TRUE,1,0)</f>
        <v>0</v>
      </c>
      <c r="M16" s="175" t="str">
        <f>IF(K16=TRUE,"Joindre au dossier : preuves de ces actions d'informations et sensibilisation avec par exemple un rapport de réunion et liste de présence", "")</f>
        <v/>
      </c>
      <c r="N16" s="110" t="s">
        <v>296</v>
      </c>
      <c r="O16" s="86"/>
      <c r="P16" s="86"/>
    </row>
    <row r="17" spans="1:16" ht="76.2" customHeight="1" thickBot="1" x14ac:dyDescent="0.3">
      <c r="A17" s="65" t="s">
        <v>223</v>
      </c>
      <c r="B17" s="112" t="s">
        <v>312</v>
      </c>
      <c r="C17" s="65" t="s">
        <v>202</v>
      </c>
      <c r="D17" s="65" t="s">
        <v>55</v>
      </c>
      <c r="E17" s="27" t="s">
        <v>21</v>
      </c>
      <c r="F17" s="27" t="s">
        <v>21</v>
      </c>
      <c r="G17" s="27" t="s">
        <v>21</v>
      </c>
      <c r="H17" s="189"/>
      <c r="I17" s="189"/>
      <c r="J17" s="189"/>
      <c r="K17" s="111" t="b">
        <v>0</v>
      </c>
      <c r="L17" s="8">
        <f>IF(K17=TRUE,2,0)</f>
        <v>0</v>
      </c>
      <c r="M17" s="175" t="str">
        <f>IF(K17=TRUE,"Joindre au dossier : preuves de ces actions d'informations et sensibilisation a avec par exemple un rapport de réunion et liste de présence", "")</f>
        <v/>
      </c>
      <c r="N17" s="176" t="s">
        <v>297</v>
      </c>
      <c r="O17" s="86"/>
      <c r="P17" s="86"/>
    </row>
    <row r="18" spans="1:16" ht="76.2" customHeight="1" thickBot="1" x14ac:dyDescent="0.3">
      <c r="A18" s="172" t="s">
        <v>224</v>
      </c>
      <c r="B18" s="173" t="s">
        <v>312</v>
      </c>
      <c r="C18" s="172" t="s">
        <v>288</v>
      </c>
      <c r="D18" s="65" t="s">
        <v>55</v>
      </c>
      <c r="E18" s="27" t="s">
        <v>21</v>
      </c>
      <c r="F18" s="27" t="s">
        <v>21</v>
      </c>
      <c r="G18" s="27" t="s">
        <v>21</v>
      </c>
      <c r="H18" s="189"/>
      <c r="I18" s="189"/>
      <c r="J18" s="189"/>
      <c r="K18" s="111" t="b">
        <v>0</v>
      </c>
      <c r="L18" s="8">
        <f>IF(K18=TRUE,2,0)</f>
        <v>0</v>
      </c>
      <c r="M18" s="175" t="str">
        <f>IF(K18=TRUE,"Joindre au dossier : preuves de ces actions de sensibilisation a avec par exemple un rapport de réunion et liste de présence", "")</f>
        <v/>
      </c>
      <c r="N18" s="110" t="s">
        <v>298</v>
      </c>
      <c r="O18" s="86"/>
      <c r="P18" s="86"/>
    </row>
    <row r="19" spans="1:16" ht="76.2" customHeight="1" thickBot="1" x14ac:dyDescent="0.3">
      <c r="A19" s="65" t="s">
        <v>225</v>
      </c>
      <c r="B19" s="112" t="s">
        <v>312</v>
      </c>
      <c r="C19" s="65" t="s">
        <v>203</v>
      </c>
      <c r="D19" s="65" t="s">
        <v>55</v>
      </c>
      <c r="E19" s="27" t="s">
        <v>17</v>
      </c>
      <c r="F19" s="27" t="s">
        <v>17</v>
      </c>
      <c r="G19" s="27" t="s">
        <v>17</v>
      </c>
      <c r="H19" s="189"/>
      <c r="I19" s="189"/>
      <c r="J19" s="189"/>
      <c r="K19" s="111" t="b">
        <v>0</v>
      </c>
      <c r="L19" s="8">
        <f>IF(K19=TRUE,3,0)</f>
        <v>0</v>
      </c>
      <c r="M19" s="175" t="str">
        <f>IF(K19=TRUE,"Joindre au dossier : preuves de ces actions de promotion  avec par exemple un rapport de réunion et liste de présence", "")</f>
        <v/>
      </c>
      <c r="N19" s="110" t="s">
        <v>299</v>
      </c>
      <c r="O19" s="86"/>
      <c r="P19" s="86"/>
    </row>
    <row r="21" spans="1:16" ht="14.4" thickBot="1" x14ac:dyDescent="0.3"/>
    <row r="22" spans="1:16" ht="28.2" thickBot="1" x14ac:dyDescent="0.3">
      <c r="C22" s="187" t="s">
        <v>178</v>
      </c>
      <c r="H22" s="22" t="s">
        <v>128</v>
      </c>
      <c r="I22" s="23" t="s">
        <v>129</v>
      </c>
      <c r="J22" s="23" t="s">
        <v>130</v>
      </c>
      <c r="K22" s="1"/>
      <c r="L22" s="16" t="s">
        <v>30</v>
      </c>
    </row>
    <row r="23" spans="1:16" ht="14.4" thickBot="1" x14ac:dyDescent="0.3">
      <c r="C23" s="188"/>
      <c r="H23" s="167">
        <v>7</v>
      </c>
      <c r="I23" s="167">
        <v>8</v>
      </c>
      <c r="J23" s="167">
        <v>9</v>
      </c>
      <c r="K23" s="1"/>
      <c r="L23" s="7">
        <f>SUM(L14:L19)</f>
        <v>0</v>
      </c>
    </row>
  </sheetData>
  <mergeCells count="17">
    <mergeCell ref="H14:J14"/>
    <mergeCell ref="H15:J15"/>
    <mergeCell ref="A13:M13"/>
    <mergeCell ref="C22:C23"/>
    <mergeCell ref="H16:J16"/>
    <mergeCell ref="H17:J17"/>
    <mergeCell ref="H18:J18"/>
    <mergeCell ref="H19:J19"/>
    <mergeCell ref="H2:J2"/>
    <mergeCell ref="H6:J6"/>
    <mergeCell ref="H7:J7"/>
    <mergeCell ref="H8:J8"/>
    <mergeCell ref="A5:M5"/>
    <mergeCell ref="H4:K4"/>
    <mergeCell ref="L6:L12"/>
    <mergeCell ref="I9:J9"/>
    <mergeCell ref="I11:J11"/>
  </mergeCells>
  <conditionalFormatting sqref="M6">
    <cfRule type="expression" dxfId="31" priority="9">
      <formula>$K$6</formula>
    </cfRule>
  </conditionalFormatting>
  <conditionalFormatting sqref="M7">
    <cfRule type="expression" dxfId="30" priority="8">
      <formula>$K$7</formula>
    </cfRule>
  </conditionalFormatting>
  <conditionalFormatting sqref="M8">
    <cfRule type="expression" dxfId="29" priority="6">
      <formula>$K$8</formula>
    </cfRule>
  </conditionalFormatting>
  <conditionalFormatting sqref="M9">
    <cfRule type="expression" dxfId="28" priority="5">
      <formula>$K$9</formula>
    </cfRule>
  </conditionalFormatting>
  <conditionalFormatting sqref="M10">
    <cfRule type="expression" dxfId="27" priority="3">
      <formula>$K$10</formula>
    </cfRule>
  </conditionalFormatting>
  <conditionalFormatting sqref="M11">
    <cfRule type="expression" dxfId="26" priority="2">
      <formula>$K$11</formula>
    </cfRule>
  </conditionalFormatting>
  <conditionalFormatting sqref="M12">
    <cfRule type="expression" dxfId="25" priority="1">
      <formula>$K$12</formula>
    </cfRule>
  </conditionalFormatting>
  <hyperlinks>
    <hyperlink ref="N9" r:id="rId1" xr:uid="{00000000-0004-0000-0200-000000000000}"/>
    <hyperlink ref="N10" r:id="rId2" xr:uid="{00000000-0004-0000-0200-000001000000}"/>
    <hyperlink ref="N6" r:id="rId3" xr:uid="{00000000-0004-0000-0200-000002000000}"/>
  </hyperlinks>
  <pageMargins left="0.7" right="0.7" top="0.75" bottom="0.75" header="0.3" footer="0.3"/>
  <pageSetup paperSize="9" scale="54" fitToHeight="0" orientation="landscape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7" r:id="rId7" name="Check Box 15">
              <controlPr defaultSize="0" autoFill="0" autoLine="0" autoPict="0">
                <anchor moveWithCells="1">
                  <from>
                    <xdr:col>7</xdr:col>
                    <xdr:colOff>556260</xdr:colOff>
                    <xdr:row>5</xdr:row>
                    <xdr:rowOff>137160</xdr:rowOff>
                  </from>
                  <to>
                    <xdr:col>9</xdr:col>
                    <xdr:colOff>693420</xdr:colOff>
                    <xdr:row>5</xdr:row>
                    <xdr:rowOff>579120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8" name="Check Box 17">
              <controlPr defaultSize="0" autoFill="0" autoLine="0" autoPict="0">
                <anchor moveWithCells="1">
                  <from>
                    <xdr:col>7</xdr:col>
                    <xdr:colOff>571500</xdr:colOff>
                    <xdr:row>6</xdr:row>
                    <xdr:rowOff>38100</xdr:rowOff>
                  </from>
                  <to>
                    <xdr:col>9</xdr:col>
                    <xdr:colOff>655320</xdr:colOff>
                    <xdr:row>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9" name="Check Box 20">
              <controlPr defaultSize="0" autoFill="0" autoLine="0" autoPict="0">
                <anchor moveWithCells="1">
                  <from>
                    <xdr:col>7</xdr:col>
                    <xdr:colOff>563880</xdr:colOff>
                    <xdr:row>7</xdr:row>
                    <xdr:rowOff>45720</xdr:rowOff>
                  </from>
                  <to>
                    <xdr:col>9</xdr:col>
                    <xdr:colOff>716280</xdr:colOff>
                    <xdr:row>7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0" name="Check Box 22">
              <controlPr defaultSize="0" autoFill="0" autoLine="0" autoPict="0">
                <anchor moveWithCells="1">
                  <from>
                    <xdr:col>8</xdr:col>
                    <xdr:colOff>350520</xdr:colOff>
                    <xdr:row>8</xdr:row>
                    <xdr:rowOff>106680</xdr:rowOff>
                  </from>
                  <to>
                    <xdr:col>8</xdr:col>
                    <xdr:colOff>678180</xdr:colOff>
                    <xdr:row>8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11" name="Check Box 24">
              <controlPr defaultSize="0" autoFill="0" autoLine="0" autoPict="0">
                <anchor moveWithCells="1">
                  <from>
                    <xdr:col>9</xdr:col>
                    <xdr:colOff>266700</xdr:colOff>
                    <xdr:row>9</xdr:row>
                    <xdr:rowOff>30480</xdr:rowOff>
                  </from>
                  <to>
                    <xdr:col>9</xdr:col>
                    <xdr:colOff>693420</xdr:colOff>
                    <xdr:row>9</xdr:row>
                    <xdr:rowOff>464820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12" name="Check Box 26">
              <controlPr defaultSize="0" autoFill="0" autoLine="0" autoPict="0">
                <anchor moveWithCells="1">
                  <from>
                    <xdr:col>8</xdr:col>
                    <xdr:colOff>312420</xdr:colOff>
                    <xdr:row>10</xdr:row>
                    <xdr:rowOff>76200</xdr:rowOff>
                  </from>
                  <to>
                    <xdr:col>8</xdr:col>
                    <xdr:colOff>868680</xdr:colOff>
                    <xdr:row>10</xdr:row>
                    <xdr:rowOff>731520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13" name="Check Box 28">
              <controlPr defaultSize="0" autoFill="0" autoLine="0" autoPict="0">
                <anchor moveWithCells="1">
                  <from>
                    <xdr:col>9</xdr:col>
                    <xdr:colOff>198120</xdr:colOff>
                    <xdr:row>11</xdr:row>
                    <xdr:rowOff>160020</xdr:rowOff>
                  </from>
                  <to>
                    <xdr:col>9</xdr:col>
                    <xdr:colOff>685800</xdr:colOff>
                    <xdr:row>11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4" name="Check Box 30">
              <controlPr defaultSize="0" autoFill="0" autoLine="0" autoPict="0">
                <anchor moveWithCells="1">
                  <from>
                    <xdr:col>7</xdr:col>
                    <xdr:colOff>632460</xdr:colOff>
                    <xdr:row>13</xdr:row>
                    <xdr:rowOff>160020</xdr:rowOff>
                  </from>
                  <to>
                    <xdr:col>8</xdr:col>
                    <xdr:colOff>0</xdr:colOff>
                    <xdr:row>13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5" name="Check Box 31">
              <controlPr defaultSize="0" autoFill="0" autoLine="0" autoPict="0">
                <anchor moveWithCells="1">
                  <from>
                    <xdr:col>7</xdr:col>
                    <xdr:colOff>609600</xdr:colOff>
                    <xdr:row>14</xdr:row>
                    <xdr:rowOff>106680</xdr:rowOff>
                  </from>
                  <to>
                    <xdr:col>8</xdr:col>
                    <xdr:colOff>0</xdr:colOff>
                    <xdr:row>14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6" name="Check Box 32">
              <controlPr defaultSize="0" autoFill="0" autoLine="0" autoPict="0">
                <anchor moveWithCells="1">
                  <from>
                    <xdr:col>7</xdr:col>
                    <xdr:colOff>601980</xdr:colOff>
                    <xdr:row>15</xdr:row>
                    <xdr:rowOff>99060</xdr:rowOff>
                  </from>
                  <to>
                    <xdr:col>8</xdr:col>
                    <xdr:colOff>0</xdr:colOff>
                    <xdr:row>15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7" name="Check Box 33">
              <controlPr defaultSize="0" autoFill="0" autoLine="0" autoPict="0">
                <anchor moveWithCells="1">
                  <from>
                    <xdr:col>7</xdr:col>
                    <xdr:colOff>601980</xdr:colOff>
                    <xdr:row>16</xdr:row>
                    <xdr:rowOff>106680</xdr:rowOff>
                  </from>
                  <to>
                    <xdr:col>7</xdr:col>
                    <xdr:colOff>1074420</xdr:colOff>
                    <xdr:row>16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8" name="Check Box 34">
              <controlPr defaultSize="0" autoFill="0" autoLine="0" autoPict="0">
                <anchor moveWithCells="1">
                  <from>
                    <xdr:col>7</xdr:col>
                    <xdr:colOff>601980</xdr:colOff>
                    <xdr:row>17</xdr:row>
                    <xdr:rowOff>114300</xdr:rowOff>
                  </from>
                  <to>
                    <xdr:col>8</xdr:col>
                    <xdr:colOff>0</xdr:colOff>
                    <xdr:row>17</xdr:row>
                    <xdr:rowOff>556260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9" name="Check Box 35">
              <controlPr defaultSize="0" autoFill="0" autoLine="0" autoPict="0">
                <anchor moveWithCells="1">
                  <from>
                    <xdr:col>7</xdr:col>
                    <xdr:colOff>609600</xdr:colOff>
                    <xdr:row>18</xdr:row>
                    <xdr:rowOff>99060</xdr:rowOff>
                  </from>
                  <to>
                    <xdr:col>8</xdr:col>
                    <xdr:colOff>0</xdr:colOff>
                    <xdr:row>18</xdr:row>
                    <xdr:rowOff>541020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8"/>
  <sheetViews>
    <sheetView showGridLines="0" zoomScale="60" zoomScaleNormal="60" workbookViewId="0">
      <selection activeCell="L8" sqref="L8"/>
    </sheetView>
  </sheetViews>
  <sheetFormatPr baseColWidth="10" defaultColWidth="11.44140625" defaultRowHeight="13.8" x14ac:dyDescent="0.25"/>
  <cols>
    <col min="1" max="2" width="18.44140625" style="3" customWidth="1"/>
    <col min="3" max="3" width="45" style="3" customWidth="1"/>
    <col min="4" max="7" width="11.44140625" style="3" hidden="1" customWidth="1"/>
    <col min="8" max="10" width="17.44140625" style="3" customWidth="1"/>
    <col min="11" max="11" width="10.109375" style="15" hidden="1" customWidth="1"/>
    <col min="12" max="12" width="11.44140625" style="15"/>
    <col min="13" max="13" width="11.44140625" style="7"/>
    <col min="14" max="14" width="47" style="29" customWidth="1"/>
    <col min="15" max="15" width="17" style="3" customWidth="1"/>
    <col min="16" max="16384" width="11.44140625" style="3"/>
  </cols>
  <sheetData>
    <row r="1" spans="1:16" ht="17.399999999999999" x14ac:dyDescent="0.25">
      <c r="A1" s="257" t="s">
        <v>57</v>
      </c>
      <c r="B1" s="1"/>
    </row>
    <row r="2" spans="1:16" ht="14.4" thickBot="1" x14ac:dyDescent="0.3">
      <c r="A2" s="1"/>
      <c r="B2" s="1"/>
    </row>
    <row r="3" spans="1:16" ht="28.5" customHeight="1" thickBot="1" x14ac:dyDescent="0.3">
      <c r="A3" s="54" t="s">
        <v>58</v>
      </c>
      <c r="B3" s="54" t="s">
        <v>186</v>
      </c>
      <c r="C3" s="54" t="s">
        <v>194</v>
      </c>
      <c r="D3" s="22"/>
      <c r="E3" s="56" t="s">
        <v>187</v>
      </c>
      <c r="F3" s="56" t="s">
        <v>188</v>
      </c>
      <c r="G3" s="56" t="s">
        <v>4</v>
      </c>
      <c r="H3" s="56" t="s">
        <v>187</v>
      </c>
      <c r="I3" s="56" t="s">
        <v>188</v>
      </c>
      <c r="J3" s="56" t="s">
        <v>190</v>
      </c>
      <c r="K3" s="111"/>
      <c r="L3" s="111"/>
      <c r="M3" s="8" t="s">
        <v>136</v>
      </c>
      <c r="N3" s="8"/>
    </row>
    <row r="4" spans="1:16" ht="14.4" thickBot="1" x14ac:dyDescent="0.3">
      <c r="A4" s="183" t="s">
        <v>141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9"/>
      <c r="P4" s="1"/>
    </row>
    <row r="5" spans="1:16" ht="15.75" customHeight="1" thickBot="1" x14ac:dyDescent="0.3">
      <c r="A5" s="184" t="s">
        <v>152</v>
      </c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6"/>
    </row>
    <row r="6" spans="1:16" ht="69.75" customHeight="1" thickBot="1" x14ac:dyDescent="0.3">
      <c r="A6" s="64" t="s">
        <v>59</v>
      </c>
      <c r="B6" s="117" t="s">
        <v>312</v>
      </c>
      <c r="C6" s="65" t="s">
        <v>289</v>
      </c>
      <c r="D6" s="27" t="s">
        <v>60</v>
      </c>
      <c r="E6" s="27"/>
      <c r="F6" s="27"/>
      <c r="G6" s="47" t="s">
        <v>7</v>
      </c>
      <c r="H6" s="211"/>
      <c r="I6" s="211"/>
      <c r="J6" s="47"/>
      <c r="K6" s="111" t="b">
        <v>0</v>
      </c>
      <c r="L6" s="111"/>
      <c r="M6" s="60"/>
      <c r="N6" s="121" t="str">
        <f>IF(K6=TRUE,"A joindre au dossier : diplôme ou preuve de formation ou de l'emploi dans une fonction de direction + completer via lien cellule adjacente", "Ce critère est obligatoire pour être éligible à la labélisation 3  ETOILES")</f>
        <v>Ce critère est obligatoire pour être éligible à la labélisation 3  ETOILES</v>
      </c>
      <c r="O6" s="171" t="str">
        <f>IF(K6=TRUE,"A compléter","")</f>
        <v/>
      </c>
    </row>
    <row r="7" spans="1:16" ht="69.75" customHeight="1" thickBot="1" x14ac:dyDescent="0.3">
      <c r="A7" s="64" t="s">
        <v>61</v>
      </c>
      <c r="B7" s="117" t="s">
        <v>312</v>
      </c>
      <c r="C7" s="65" t="s">
        <v>290</v>
      </c>
      <c r="D7" s="27" t="s">
        <v>60</v>
      </c>
      <c r="E7" s="27"/>
      <c r="F7" s="47" t="s">
        <v>7</v>
      </c>
      <c r="G7" s="47" t="s">
        <v>7</v>
      </c>
      <c r="H7" s="119"/>
      <c r="I7" s="212"/>
      <c r="J7" s="212"/>
      <c r="K7" s="111" t="b">
        <v>0</v>
      </c>
      <c r="L7" s="111"/>
      <c r="M7" s="61"/>
      <c r="N7" s="67" t="str">
        <f>IF(K7=TRUE,"Ajouter au dossier : preuves de la formation suivie, diplôme ou justification professionnelle)", "Ce critère est obligatoire pour être éligible à la labélisation 2  ETOILES ou 3")</f>
        <v>Ce critère est obligatoire pour être éligible à la labélisation 2  ETOILES ou 3</v>
      </c>
      <c r="O7" s="15"/>
    </row>
    <row r="8" spans="1:16" ht="94.2" customHeight="1" thickBot="1" x14ac:dyDescent="0.3">
      <c r="A8" s="64" t="s">
        <v>226</v>
      </c>
      <c r="B8" s="117" t="s">
        <v>312</v>
      </c>
      <c r="C8" s="172" t="s">
        <v>330</v>
      </c>
      <c r="D8" s="27" t="s">
        <v>64</v>
      </c>
      <c r="E8" s="47" t="e" cm="1">
        <f t="array" ref="E8">IF(L8&gt;=1,"yes",non)</f>
        <v>#NAME?</v>
      </c>
      <c r="F8" s="47" t="str">
        <f>IF(L8&gt;=2,"yes","non")</f>
        <v>non</v>
      </c>
      <c r="G8" s="47" t="str">
        <f>IF(L8&gt;=3,"yes","non")</f>
        <v>non</v>
      </c>
      <c r="H8" s="212"/>
      <c r="I8" s="212"/>
      <c r="J8" s="212"/>
      <c r="K8" s="111" t="b">
        <v>0</v>
      </c>
      <c r="L8" s="120"/>
      <c r="M8" s="62"/>
      <c r="N8" s="67" t="str">
        <f>IF(K8=TRUE,"Ce critère sera vérifié par le service compétent de la Fédération", "Ce critère est obligatoire pour être éligible à la labélisation")</f>
        <v>Ce critère est obligatoire pour être éligible à la labélisation</v>
      </c>
      <c r="O8" s="180"/>
    </row>
    <row r="9" spans="1:16" ht="69.75" customHeight="1" thickBot="1" x14ac:dyDescent="0.3">
      <c r="A9" s="64" t="s">
        <v>227</v>
      </c>
      <c r="B9" s="117" t="s">
        <v>312</v>
      </c>
      <c r="C9" s="172" t="s">
        <v>331</v>
      </c>
      <c r="D9" s="27" t="s">
        <v>64</v>
      </c>
      <c r="E9" s="27"/>
      <c r="F9" s="65" t="s">
        <v>65</v>
      </c>
      <c r="G9" s="47" t="s">
        <v>7</v>
      </c>
      <c r="H9" s="211" t="s">
        <v>65</v>
      </c>
      <c r="I9" s="211"/>
      <c r="J9" s="47"/>
      <c r="K9" s="111" t="b">
        <v>0</v>
      </c>
      <c r="L9" s="111"/>
      <c r="M9" s="61"/>
      <c r="N9" s="67" t="str">
        <f>IF(K9=TRUE,"Ce critère sera vérifié par le service compétent de la Fédération", "Ce critère est obligatoire pour être éligible à la labélisation 3  ETOILES")</f>
        <v>Ce critère est obligatoire pour être éligible à la labélisation 3  ETOILES</v>
      </c>
    </row>
    <row r="10" spans="1:16" ht="21" customHeight="1" x14ac:dyDescent="0.25">
      <c r="A10" s="213"/>
      <c r="B10" s="204"/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10"/>
    </row>
    <row r="11" spans="1:16" ht="15" customHeight="1" thickBot="1" x14ac:dyDescent="0.3">
      <c r="A11" s="213" t="s">
        <v>143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04"/>
      <c r="L11" s="204"/>
      <c r="M11" s="204"/>
      <c r="N11" s="210"/>
    </row>
    <row r="12" spans="1:16" ht="58.2" customHeight="1" thickBot="1" x14ac:dyDescent="0.3">
      <c r="A12" s="65" t="s">
        <v>247</v>
      </c>
      <c r="B12" s="117" t="s">
        <v>312</v>
      </c>
      <c r="C12" s="65" t="s">
        <v>68</v>
      </c>
      <c r="D12" s="27" t="s">
        <v>69</v>
      </c>
      <c r="E12" s="27" t="s">
        <v>21</v>
      </c>
      <c r="F12" s="27" t="s">
        <v>21</v>
      </c>
      <c r="G12" s="27" t="s">
        <v>21</v>
      </c>
      <c r="H12" s="189"/>
      <c r="I12" s="189"/>
      <c r="J12" s="189"/>
      <c r="K12" s="111" t="b">
        <v>0</v>
      </c>
      <c r="L12" s="111"/>
      <c r="M12" s="8">
        <f>IF(K12=TRUE,2,0)</f>
        <v>0</v>
      </c>
      <c r="N12" s="118" t="str">
        <f t="shared" ref="N12:N20" si="0">IF(K12=TRUE,"Ce critère sera vérifié par le service compétent de la Fédération", "")</f>
        <v/>
      </c>
    </row>
    <row r="13" spans="1:16" ht="58.2" customHeight="1" thickBot="1" x14ac:dyDescent="0.3">
      <c r="A13" s="65" t="s">
        <v>248</v>
      </c>
      <c r="B13" s="117" t="s">
        <v>312</v>
      </c>
      <c r="C13" s="65" t="s">
        <v>71</v>
      </c>
      <c r="D13" s="27" t="s">
        <v>72</v>
      </c>
      <c r="E13" s="27" t="s">
        <v>67</v>
      </c>
      <c r="F13" s="27" t="s">
        <v>67</v>
      </c>
      <c r="G13" s="27" t="s">
        <v>67</v>
      </c>
      <c r="H13" s="189"/>
      <c r="I13" s="189"/>
      <c r="J13" s="189"/>
      <c r="K13" s="111" t="b">
        <v>0</v>
      </c>
      <c r="L13" s="111"/>
      <c r="M13" s="8">
        <f>IF(K13=TRUE,5,0)</f>
        <v>0</v>
      </c>
      <c r="N13" s="118" t="str">
        <f t="shared" si="0"/>
        <v/>
      </c>
    </row>
    <row r="14" spans="1:16" ht="58.2" customHeight="1" thickBot="1" x14ac:dyDescent="0.3">
      <c r="A14" s="65" t="s">
        <v>228</v>
      </c>
      <c r="B14" s="117" t="s">
        <v>312</v>
      </c>
      <c r="C14" s="172" t="s">
        <v>308</v>
      </c>
      <c r="D14" s="27" t="s">
        <v>73</v>
      </c>
      <c r="E14" s="27" t="s">
        <v>74</v>
      </c>
      <c r="F14" s="27" t="s">
        <v>75</v>
      </c>
      <c r="G14" s="27" t="s">
        <v>74</v>
      </c>
      <c r="H14" s="189"/>
      <c r="I14" s="189"/>
      <c r="J14" s="189"/>
      <c r="K14" s="111" t="b">
        <v>0</v>
      </c>
      <c r="L14" s="120"/>
      <c r="M14" s="8">
        <f>IF(K14=TRUE,1*L14,0)</f>
        <v>0</v>
      </c>
      <c r="N14" s="12" t="str">
        <f t="shared" si="0"/>
        <v/>
      </c>
    </row>
    <row r="15" spans="1:16" ht="58.2" customHeight="1" thickBot="1" x14ac:dyDescent="0.3">
      <c r="A15" s="65" t="s">
        <v>229</v>
      </c>
      <c r="B15" s="117" t="s">
        <v>312</v>
      </c>
      <c r="C15" s="65" t="s">
        <v>309</v>
      </c>
      <c r="D15" s="27" t="s">
        <v>76</v>
      </c>
      <c r="E15" s="27" t="s">
        <v>21</v>
      </c>
      <c r="F15" s="27" t="s">
        <v>21</v>
      </c>
      <c r="G15" s="27" t="s">
        <v>21</v>
      </c>
      <c r="H15" s="189"/>
      <c r="I15" s="189"/>
      <c r="J15" s="189"/>
      <c r="K15" s="111" t="b">
        <v>0</v>
      </c>
      <c r="L15" s="120"/>
      <c r="M15" s="8">
        <f>IF(K15=TRUE,2*L15,0)</f>
        <v>0</v>
      </c>
      <c r="N15" s="12" t="str">
        <f t="shared" si="0"/>
        <v/>
      </c>
    </row>
    <row r="16" spans="1:16" ht="58.2" customHeight="1" thickBot="1" x14ac:dyDescent="0.3">
      <c r="A16" s="65" t="s">
        <v>230</v>
      </c>
      <c r="B16" s="117" t="s">
        <v>312</v>
      </c>
      <c r="C16" s="65" t="s">
        <v>310</v>
      </c>
      <c r="D16" s="27" t="s">
        <v>76</v>
      </c>
      <c r="E16" s="27" t="s">
        <v>17</v>
      </c>
      <c r="F16" s="27" t="s">
        <v>17</v>
      </c>
      <c r="G16" s="27" t="s">
        <v>17</v>
      </c>
      <c r="H16" s="189"/>
      <c r="I16" s="189"/>
      <c r="J16" s="189"/>
      <c r="K16" s="111" t="b">
        <v>0</v>
      </c>
      <c r="L16" s="120"/>
      <c r="M16" s="8">
        <f>IF(K16=TRUE,3*L16,0)</f>
        <v>0</v>
      </c>
      <c r="N16" s="12" t="str">
        <f t="shared" si="0"/>
        <v/>
      </c>
    </row>
    <row r="17" spans="1:14" ht="58.2" customHeight="1" thickBot="1" x14ac:dyDescent="0.3">
      <c r="A17" s="65" t="s">
        <v>231</v>
      </c>
      <c r="B17" s="117" t="s">
        <v>312</v>
      </c>
      <c r="C17" s="65" t="s">
        <v>311</v>
      </c>
      <c r="D17" s="27" t="s">
        <v>76</v>
      </c>
      <c r="E17" s="27" t="s">
        <v>77</v>
      </c>
      <c r="F17" s="27" t="s">
        <v>77</v>
      </c>
      <c r="G17" s="27" t="s">
        <v>77</v>
      </c>
      <c r="H17" s="189"/>
      <c r="I17" s="189"/>
      <c r="J17" s="189"/>
      <c r="K17" s="111" t="b">
        <v>0</v>
      </c>
      <c r="L17" s="120"/>
      <c r="M17" s="8">
        <f>IF(K17=TRUE,4*L17,0)</f>
        <v>0</v>
      </c>
      <c r="N17" s="12" t="str">
        <f t="shared" si="0"/>
        <v/>
      </c>
    </row>
    <row r="18" spans="1:14" ht="58.2" customHeight="1" thickBot="1" x14ac:dyDescent="0.3">
      <c r="A18" s="65" t="s">
        <v>232</v>
      </c>
      <c r="B18" s="65" t="s">
        <v>192</v>
      </c>
      <c r="C18" s="65" t="s">
        <v>79</v>
      </c>
      <c r="D18" s="27" t="s">
        <v>80</v>
      </c>
      <c r="E18" s="27" t="s">
        <v>21</v>
      </c>
      <c r="F18" s="27" t="s">
        <v>21</v>
      </c>
      <c r="G18" s="27" t="s">
        <v>21</v>
      </c>
      <c r="H18" s="189"/>
      <c r="I18" s="189"/>
      <c r="J18" s="189"/>
      <c r="K18" s="111" t="b">
        <v>0</v>
      </c>
      <c r="L18" s="111"/>
      <c r="M18" s="8">
        <f>IF(K18=TRUE,2,0)</f>
        <v>0</v>
      </c>
      <c r="N18" s="12" t="str">
        <f t="shared" si="0"/>
        <v/>
      </c>
    </row>
    <row r="19" spans="1:14" ht="58.2" customHeight="1" thickBot="1" x14ac:dyDescent="0.3">
      <c r="A19" s="65" t="s">
        <v>233</v>
      </c>
      <c r="B19" s="110" t="s">
        <v>313</v>
      </c>
      <c r="C19" s="65" t="s">
        <v>82</v>
      </c>
      <c r="D19" s="27" t="s">
        <v>83</v>
      </c>
      <c r="E19" s="27" t="s">
        <v>21</v>
      </c>
      <c r="F19" s="27" t="s">
        <v>21</v>
      </c>
      <c r="G19" s="27" t="s">
        <v>21</v>
      </c>
      <c r="H19" s="189"/>
      <c r="I19" s="189"/>
      <c r="J19" s="189"/>
      <c r="K19" s="111" t="b">
        <v>0</v>
      </c>
      <c r="L19" s="111"/>
      <c r="M19" s="8">
        <f>IF(K19=TRUE,2,0)</f>
        <v>0</v>
      </c>
      <c r="N19" s="118" t="str">
        <f t="shared" si="0"/>
        <v/>
      </c>
    </row>
    <row r="20" spans="1:14" ht="57" customHeight="1" thickBot="1" x14ac:dyDescent="0.3">
      <c r="A20" s="65" t="s">
        <v>234</v>
      </c>
      <c r="B20" s="181" t="s">
        <v>192</v>
      </c>
      <c r="C20" s="172" t="s">
        <v>303</v>
      </c>
      <c r="D20" s="27" t="s">
        <v>83</v>
      </c>
      <c r="E20" s="27" t="s">
        <v>67</v>
      </c>
      <c r="F20" s="27" t="s">
        <v>67</v>
      </c>
      <c r="G20" s="27" t="s">
        <v>67</v>
      </c>
      <c r="H20" s="189"/>
      <c r="I20" s="189"/>
      <c r="J20" s="189"/>
      <c r="K20" s="111" t="b">
        <v>0</v>
      </c>
      <c r="L20" s="111"/>
      <c r="M20" s="8">
        <f>IF(K20=TRUE,5,0)</f>
        <v>0</v>
      </c>
      <c r="N20" s="118" t="str">
        <f t="shared" si="0"/>
        <v/>
      </c>
    </row>
    <row r="21" spans="1:14" ht="25.5" customHeight="1" thickBot="1" x14ac:dyDescent="0.3">
      <c r="A21" s="215" t="s">
        <v>144</v>
      </c>
      <c r="B21" s="185"/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216"/>
    </row>
    <row r="22" spans="1:14" ht="60.75" customHeight="1" thickBot="1" x14ac:dyDescent="0.3">
      <c r="A22" s="122" t="s">
        <v>235</v>
      </c>
      <c r="B22" s="117" t="s">
        <v>312</v>
      </c>
      <c r="C22" s="122" t="s">
        <v>304</v>
      </c>
      <c r="D22" s="123" t="s">
        <v>66</v>
      </c>
      <c r="E22" s="123" t="s">
        <v>67</v>
      </c>
      <c r="F22" s="123" t="s">
        <v>67</v>
      </c>
      <c r="G22" s="123" t="s">
        <v>67</v>
      </c>
      <c r="H22" s="214"/>
      <c r="I22" s="214"/>
      <c r="J22" s="214"/>
      <c r="K22" s="111" t="b">
        <v>0</v>
      </c>
      <c r="L22" s="111"/>
      <c r="M22" s="8">
        <f>IF(K22=TRUE,5,0)</f>
        <v>0</v>
      </c>
      <c r="N22" s="118" t="str">
        <f>IF(K22=TRUE,"Ce critère sera vérifié par le service compétent de la Fédération", "")</f>
        <v/>
      </c>
    </row>
    <row r="23" spans="1:14" ht="60.75" customHeight="1" thickBot="1" x14ac:dyDescent="0.3">
      <c r="A23" s="122" t="s">
        <v>78</v>
      </c>
      <c r="B23" s="117" t="s">
        <v>312</v>
      </c>
      <c r="C23" s="122" t="s">
        <v>305</v>
      </c>
      <c r="D23" s="123" t="s">
        <v>70</v>
      </c>
      <c r="E23" s="123" t="s">
        <v>21</v>
      </c>
      <c r="F23" s="123" t="s">
        <v>21</v>
      </c>
      <c r="G23" s="123" t="s">
        <v>21</v>
      </c>
      <c r="H23" s="214"/>
      <c r="I23" s="214"/>
      <c r="J23" s="214"/>
      <c r="K23" s="111" t="b">
        <v>0</v>
      </c>
      <c r="L23" s="111"/>
      <c r="M23" s="8">
        <f>IF(K23=TRUE,2,0)</f>
        <v>0</v>
      </c>
      <c r="N23" s="118" t="str">
        <f>IF(K23=TRUE,"Ce critère sera vérifié par le service compétent de la Fédération", "")</f>
        <v/>
      </c>
    </row>
    <row r="24" spans="1:14" ht="60.75" customHeight="1" thickBot="1" x14ac:dyDescent="0.3">
      <c r="A24" s="122" t="s">
        <v>81</v>
      </c>
      <c r="B24" s="117" t="s">
        <v>312</v>
      </c>
      <c r="C24" s="122" t="s">
        <v>306</v>
      </c>
      <c r="D24" s="27" t="s">
        <v>62</v>
      </c>
      <c r="E24" s="47" t="s">
        <v>7</v>
      </c>
      <c r="F24" s="47" t="s">
        <v>7</v>
      </c>
      <c r="G24" s="47" t="s">
        <v>7</v>
      </c>
      <c r="H24" s="214"/>
      <c r="I24" s="214"/>
      <c r="J24" s="214"/>
      <c r="K24" s="111" t="b">
        <v>0</v>
      </c>
      <c r="L24" s="111"/>
      <c r="M24" s="8">
        <f t="shared" ref="M24:M25" si="1">IF(K24=TRUE,2,0)</f>
        <v>0</v>
      </c>
      <c r="N24" s="118" t="str">
        <f>IF(K24=TRUE,"Ce critère sera vérifié par le service compétent de la Fédération", "")</f>
        <v/>
      </c>
    </row>
    <row r="25" spans="1:14" ht="60.75" customHeight="1" thickBot="1" x14ac:dyDescent="0.3">
      <c r="A25" s="122" t="s">
        <v>84</v>
      </c>
      <c r="B25" s="117" t="s">
        <v>312</v>
      </c>
      <c r="C25" s="122" t="s">
        <v>307</v>
      </c>
      <c r="D25" s="27" t="s">
        <v>63</v>
      </c>
      <c r="E25" s="27"/>
      <c r="F25" s="47" t="s">
        <v>7</v>
      </c>
      <c r="G25" s="47" t="s">
        <v>7</v>
      </c>
      <c r="H25" s="214"/>
      <c r="I25" s="214"/>
      <c r="J25" s="214"/>
      <c r="K25" s="111" t="b">
        <v>0</v>
      </c>
      <c r="L25" s="111"/>
      <c r="M25" s="8">
        <f t="shared" si="1"/>
        <v>0</v>
      </c>
      <c r="N25" s="242" t="str">
        <f>IF(K25=TRUE,"Ce critère sera vérifié par le service compétent de la Fédération", "")</f>
        <v/>
      </c>
    </row>
    <row r="26" spans="1:14" ht="14.4" thickBot="1" x14ac:dyDescent="0.3">
      <c r="A26" s="26"/>
      <c r="B26" s="26"/>
    </row>
    <row r="27" spans="1:14" ht="28.2" thickBot="1" x14ac:dyDescent="0.3">
      <c r="C27" s="187" t="s">
        <v>178</v>
      </c>
      <c r="H27" s="22" t="s">
        <v>128</v>
      </c>
      <c r="I27" s="23" t="s">
        <v>129</v>
      </c>
      <c r="J27" s="23" t="s">
        <v>130</v>
      </c>
      <c r="M27" s="16" t="s">
        <v>30</v>
      </c>
    </row>
    <row r="28" spans="1:14" ht="14.4" thickBot="1" x14ac:dyDescent="0.3">
      <c r="C28" s="188"/>
      <c r="H28" s="27">
        <v>19</v>
      </c>
      <c r="I28" s="28">
        <v>24</v>
      </c>
      <c r="J28" s="28">
        <v>30</v>
      </c>
      <c r="M28" s="7">
        <f>SUM(M12:M25)</f>
        <v>0</v>
      </c>
    </row>
  </sheetData>
  <mergeCells count="23">
    <mergeCell ref="C27:C28"/>
    <mergeCell ref="H23:J23"/>
    <mergeCell ref="H9:I9"/>
    <mergeCell ref="H18:J18"/>
    <mergeCell ref="H19:J19"/>
    <mergeCell ref="H20:J20"/>
    <mergeCell ref="H22:J22"/>
    <mergeCell ref="H15:J15"/>
    <mergeCell ref="H16:J16"/>
    <mergeCell ref="H12:J12"/>
    <mergeCell ref="H13:J13"/>
    <mergeCell ref="A21:N21"/>
    <mergeCell ref="H24:J24"/>
    <mergeCell ref="H25:J25"/>
    <mergeCell ref="H6:I6"/>
    <mergeCell ref="A5:N5"/>
    <mergeCell ref="A4:N4"/>
    <mergeCell ref="H14:J14"/>
    <mergeCell ref="H17:J17"/>
    <mergeCell ref="I7:J7"/>
    <mergeCell ref="A10:N10"/>
    <mergeCell ref="A11:N11"/>
    <mergeCell ref="H8:J8"/>
  </mergeCells>
  <conditionalFormatting sqref="N6">
    <cfRule type="expression" dxfId="24" priority="24">
      <formula>$K$6</formula>
    </cfRule>
  </conditionalFormatting>
  <conditionalFormatting sqref="N7">
    <cfRule type="expression" dxfId="23" priority="18">
      <formula>$K$7</formula>
    </cfRule>
    <cfRule type="expression" dxfId="22" priority="23">
      <formula>#REF!</formula>
    </cfRule>
  </conditionalFormatting>
  <conditionalFormatting sqref="N8:N9">
    <cfRule type="expression" dxfId="21" priority="4">
      <formula>$K$9</formula>
    </cfRule>
  </conditionalFormatting>
  <conditionalFormatting sqref="N12:N20">
    <cfRule type="expression" dxfId="20" priority="9">
      <formula>#REF!</formula>
    </cfRule>
    <cfRule type="expression" dxfId="19" priority="10">
      <formula>$K$10</formula>
    </cfRule>
  </conditionalFormatting>
  <conditionalFormatting sqref="N22:N24">
    <cfRule type="expression" dxfId="18" priority="3">
      <formula>$K$10</formula>
    </cfRule>
  </conditionalFormatting>
  <conditionalFormatting sqref="N22:N25">
    <cfRule type="expression" dxfId="17" priority="1">
      <formula>#REF!</formula>
    </cfRule>
  </conditionalFormatting>
  <hyperlinks>
    <hyperlink ref="O6" location="COS3FDOC12" display="COS3FDOC12" xr:uid="{00000000-0004-0000-0300-000000000000}"/>
  </hyperlinks>
  <pageMargins left="0.7" right="0.7" top="0.75" bottom="0.75" header="0.3" footer="0.3"/>
  <pageSetup paperSize="9" scale="51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2" r:id="rId4" name="Check Box 6">
              <controlPr defaultSize="0" autoFill="0" autoLine="0" autoPict="0">
                <anchor moveWithCells="1">
                  <from>
                    <xdr:col>8</xdr:col>
                    <xdr:colOff>259080</xdr:colOff>
                    <xdr:row>6</xdr:row>
                    <xdr:rowOff>152400</xdr:rowOff>
                  </from>
                  <to>
                    <xdr:col>8</xdr:col>
                    <xdr:colOff>678180</xdr:colOff>
                    <xdr:row>6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5" name="Check Box 7">
              <controlPr defaultSize="0" autoFill="0" autoLine="0" autoPict="0" altText="iNDIQUEZ LE NOMGRE DE CADRE DANS LA CEELLULE ADJACENTE_x000a_">
                <anchor moveWithCells="1">
                  <from>
                    <xdr:col>7</xdr:col>
                    <xdr:colOff>373380</xdr:colOff>
                    <xdr:row>7</xdr:row>
                    <xdr:rowOff>182880</xdr:rowOff>
                  </from>
                  <to>
                    <xdr:col>9</xdr:col>
                    <xdr:colOff>998220</xdr:colOff>
                    <xdr:row>7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6" name="Check Box 9">
              <controlPr defaultSize="0" autoFill="0" autoLine="0" autoPict="0">
                <anchor moveWithCells="1">
                  <from>
                    <xdr:col>9</xdr:col>
                    <xdr:colOff>160020</xdr:colOff>
                    <xdr:row>8</xdr:row>
                    <xdr:rowOff>198120</xdr:rowOff>
                  </from>
                  <to>
                    <xdr:col>9</xdr:col>
                    <xdr:colOff>601980</xdr:colOff>
                    <xdr:row>8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7" name="Check Box 13">
              <controlPr defaultSize="0" autoFill="0" autoLine="0" autoPict="0">
                <anchor moveWithCells="1">
                  <from>
                    <xdr:col>7</xdr:col>
                    <xdr:colOff>457200</xdr:colOff>
                    <xdr:row>11</xdr:row>
                    <xdr:rowOff>76200</xdr:rowOff>
                  </from>
                  <to>
                    <xdr:col>7</xdr:col>
                    <xdr:colOff>883920</xdr:colOff>
                    <xdr:row>11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8" name="Check Box 15">
              <controlPr defaultSize="0" autoFill="0" autoLine="0" autoPict="0">
                <anchor moveWithCells="1">
                  <from>
                    <xdr:col>7</xdr:col>
                    <xdr:colOff>457200</xdr:colOff>
                    <xdr:row>12</xdr:row>
                    <xdr:rowOff>38100</xdr:rowOff>
                  </from>
                  <to>
                    <xdr:col>7</xdr:col>
                    <xdr:colOff>876300</xdr:colOff>
                    <xdr:row>12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9" name="Check Box 16">
              <controlPr defaultSize="0" autoFill="0" autoLine="0" autoPict="0" altText="iNDIQUEZ LE NOMGRE DE CADRE DANS LA CEELLULE ADJACENTE_x000a_">
                <anchor moveWithCells="1">
                  <from>
                    <xdr:col>7</xdr:col>
                    <xdr:colOff>480060</xdr:colOff>
                    <xdr:row>13</xdr:row>
                    <xdr:rowOff>38100</xdr:rowOff>
                  </from>
                  <to>
                    <xdr:col>9</xdr:col>
                    <xdr:colOff>1089660</xdr:colOff>
                    <xdr:row>13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0" name="Check Box 18">
              <controlPr defaultSize="0" autoFill="0" autoLine="0" autoPict="0" altText="iNDIQUEZ LE NOMGRE DE CADRE DANS LA CEELLULE ADJACENTE_x000a_">
                <anchor moveWithCells="1">
                  <from>
                    <xdr:col>7</xdr:col>
                    <xdr:colOff>480060</xdr:colOff>
                    <xdr:row>14</xdr:row>
                    <xdr:rowOff>30480</xdr:rowOff>
                  </from>
                  <to>
                    <xdr:col>9</xdr:col>
                    <xdr:colOff>1066800</xdr:colOff>
                    <xdr:row>14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1" name="Check Box 19">
              <controlPr defaultSize="0" autoFill="0" autoLine="0" autoPict="0" altText="iNDIQUEZ LE NOMGRE DE CADRE DANS LA CEELLULE ADJACENTE_x000a_">
                <anchor moveWithCells="1">
                  <from>
                    <xdr:col>7</xdr:col>
                    <xdr:colOff>464820</xdr:colOff>
                    <xdr:row>15</xdr:row>
                    <xdr:rowOff>7620</xdr:rowOff>
                  </from>
                  <to>
                    <xdr:col>9</xdr:col>
                    <xdr:colOff>1059180</xdr:colOff>
                    <xdr:row>15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2" name="Check Box 20">
              <controlPr defaultSize="0" autoFill="0" autoLine="0" autoPict="0" altText="iNDIQUEZ LE NOMGRE DE CADRE DANS LA CEELLULE ADJACENTE_x000a_">
                <anchor moveWithCells="1">
                  <from>
                    <xdr:col>7</xdr:col>
                    <xdr:colOff>457200</xdr:colOff>
                    <xdr:row>16</xdr:row>
                    <xdr:rowOff>30480</xdr:rowOff>
                  </from>
                  <to>
                    <xdr:col>9</xdr:col>
                    <xdr:colOff>982980</xdr:colOff>
                    <xdr:row>16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3" name="Check Box 21">
              <controlPr defaultSize="0" autoFill="0" autoLine="0" autoPict="0">
                <anchor moveWithCells="1">
                  <from>
                    <xdr:col>7</xdr:col>
                    <xdr:colOff>480060</xdr:colOff>
                    <xdr:row>17</xdr:row>
                    <xdr:rowOff>30480</xdr:rowOff>
                  </from>
                  <to>
                    <xdr:col>7</xdr:col>
                    <xdr:colOff>883920</xdr:colOff>
                    <xdr:row>17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14" name="Check Box 22">
              <controlPr defaultSize="0" autoFill="0" autoLine="0" autoPict="0">
                <anchor moveWithCells="1">
                  <from>
                    <xdr:col>7</xdr:col>
                    <xdr:colOff>457200</xdr:colOff>
                    <xdr:row>18</xdr:row>
                    <xdr:rowOff>30480</xdr:rowOff>
                  </from>
                  <to>
                    <xdr:col>7</xdr:col>
                    <xdr:colOff>876300</xdr:colOff>
                    <xdr:row>18</xdr:row>
                    <xdr:rowOff>480060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5" name="Check Box 23">
              <controlPr defaultSize="0" autoFill="0" autoLine="0" autoPict="0">
                <anchor moveWithCells="1">
                  <from>
                    <xdr:col>7</xdr:col>
                    <xdr:colOff>480060</xdr:colOff>
                    <xdr:row>19</xdr:row>
                    <xdr:rowOff>83820</xdr:rowOff>
                  </from>
                  <to>
                    <xdr:col>7</xdr:col>
                    <xdr:colOff>883920</xdr:colOff>
                    <xdr:row>19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16" name="Check Box 24">
              <controlPr defaultSize="0" autoFill="0" autoLine="0" autoPict="0">
                <anchor moveWithCells="1">
                  <from>
                    <xdr:col>7</xdr:col>
                    <xdr:colOff>457200</xdr:colOff>
                    <xdr:row>21</xdr:row>
                    <xdr:rowOff>152400</xdr:rowOff>
                  </from>
                  <to>
                    <xdr:col>7</xdr:col>
                    <xdr:colOff>876300</xdr:colOff>
                    <xdr:row>21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7" name="Check Box 25">
              <controlPr defaultSize="0" autoFill="0" autoLine="0" autoPict="0">
                <anchor moveWithCells="1">
                  <from>
                    <xdr:col>7</xdr:col>
                    <xdr:colOff>457200</xdr:colOff>
                    <xdr:row>22</xdr:row>
                    <xdr:rowOff>144780</xdr:rowOff>
                  </from>
                  <to>
                    <xdr:col>11</xdr:col>
                    <xdr:colOff>60960</xdr:colOff>
                    <xdr:row>22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8" name="Check Box 26">
              <controlPr defaultSize="0" autoFill="0" autoLine="0" autoPict="0">
                <anchor moveWithCells="1">
                  <from>
                    <xdr:col>9</xdr:col>
                    <xdr:colOff>259080</xdr:colOff>
                    <xdr:row>5</xdr:row>
                    <xdr:rowOff>190500</xdr:rowOff>
                  </from>
                  <to>
                    <xdr:col>9</xdr:col>
                    <xdr:colOff>792480</xdr:colOff>
                    <xdr:row>5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9" name="Check Box 29">
              <controlPr defaultSize="0" autoFill="0" autoLine="0" autoPict="0">
                <anchor moveWithCells="1">
                  <from>
                    <xdr:col>7</xdr:col>
                    <xdr:colOff>457200</xdr:colOff>
                    <xdr:row>23</xdr:row>
                    <xdr:rowOff>68580</xdr:rowOff>
                  </from>
                  <to>
                    <xdr:col>7</xdr:col>
                    <xdr:colOff>960120</xdr:colOff>
                    <xdr:row>23</xdr:row>
                    <xdr:rowOff>563880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0" name="Check Box 30">
              <controlPr defaultSize="0" autoFill="0" autoLine="0" autoPict="0">
                <anchor moveWithCells="1">
                  <from>
                    <xdr:col>7</xdr:col>
                    <xdr:colOff>449580</xdr:colOff>
                    <xdr:row>24</xdr:row>
                    <xdr:rowOff>175260</xdr:rowOff>
                  </from>
                  <to>
                    <xdr:col>7</xdr:col>
                    <xdr:colOff>861060</xdr:colOff>
                    <xdr:row>24</xdr:row>
                    <xdr:rowOff>632460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28"/>
  <sheetViews>
    <sheetView showGridLines="0" topLeftCell="A17" zoomScale="60" zoomScaleNormal="60" workbookViewId="0">
      <selection activeCell="K13" sqref="K13"/>
    </sheetView>
  </sheetViews>
  <sheetFormatPr baseColWidth="10" defaultColWidth="11.44140625" defaultRowHeight="13.8" x14ac:dyDescent="0.25"/>
  <cols>
    <col min="1" max="2" width="18.44140625" style="77" customWidth="1"/>
    <col min="3" max="3" width="51" style="3" bestFit="1" customWidth="1"/>
    <col min="4" max="4" width="36.33203125" style="3" hidden="1" customWidth="1"/>
    <col min="5" max="5" width="7.88671875" style="3" hidden="1" customWidth="1"/>
    <col min="6" max="6" width="6.109375" style="3" hidden="1" customWidth="1"/>
    <col min="7" max="7" width="9.6640625" style="3" hidden="1" customWidth="1"/>
    <col min="8" max="10" width="19.44140625" style="3" customWidth="1"/>
    <col min="11" max="11" width="9.33203125" style="78" customWidth="1"/>
    <col min="12" max="12" width="6.33203125" style="78" hidden="1" customWidth="1"/>
    <col min="13" max="13" width="9.109375" style="78" bestFit="1" customWidth="1"/>
    <col min="14" max="14" width="50.6640625" style="101" customWidth="1"/>
    <col min="15" max="15" width="7.88671875" style="101" customWidth="1"/>
    <col min="16" max="16" width="36.88671875" style="78" customWidth="1"/>
    <col min="17" max="16384" width="11.44140625" style="3"/>
  </cols>
  <sheetData>
    <row r="1" spans="1:16" ht="17.399999999999999" x14ac:dyDescent="0.25">
      <c r="A1" s="258" t="s">
        <v>85</v>
      </c>
      <c r="B1" s="76"/>
    </row>
    <row r="2" spans="1:16" ht="14.4" thickBot="1" x14ac:dyDescent="0.3">
      <c r="A2" s="76"/>
      <c r="B2" s="76"/>
    </row>
    <row r="3" spans="1:16" ht="28.5" customHeight="1" thickBot="1" x14ac:dyDescent="0.3">
      <c r="A3" s="80" t="s">
        <v>86</v>
      </c>
      <c r="B3" s="54" t="s">
        <v>186</v>
      </c>
      <c r="C3" s="81" t="s">
        <v>87</v>
      </c>
      <c r="D3" s="75"/>
      <c r="E3" s="79" t="s">
        <v>3</v>
      </c>
      <c r="F3" s="25" t="s">
        <v>4</v>
      </c>
      <c r="G3" s="25" t="s">
        <v>4</v>
      </c>
      <c r="H3" s="79" t="s">
        <v>187</v>
      </c>
      <c r="I3" s="79" t="s">
        <v>188</v>
      </c>
      <c r="J3" s="102" t="s">
        <v>190</v>
      </c>
      <c r="K3" s="251"/>
      <c r="L3" s="252"/>
      <c r="M3" s="254" t="s">
        <v>136</v>
      </c>
      <c r="N3" s="253"/>
      <c r="O3" s="249"/>
      <c r="P3" s="250"/>
    </row>
    <row r="4" spans="1:16" ht="14.4" thickBot="1" x14ac:dyDescent="0.3">
      <c r="A4" s="183" t="s">
        <v>141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9"/>
    </row>
    <row r="5" spans="1:16" ht="15.75" customHeight="1" thickBot="1" x14ac:dyDescent="0.3">
      <c r="A5" s="184" t="s">
        <v>152</v>
      </c>
      <c r="B5" s="185"/>
      <c r="C5" s="185"/>
      <c r="D5" s="185"/>
      <c r="E5" s="185"/>
      <c r="F5" s="185"/>
      <c r="G5" s="185"/>
      <c r="H5" s="185"/>
      <c r="I5" s="185"/>
      <c r="J5" s="186"/>
      <c r="K5" s="15"/>
      <c r="L5" s="15"/>
      <c r="M5" s="255"/>
      <c r="N5" s="7"/>
      <c r="O5" s="7"/>
      <c r="P5" s="15"/>
    </row>
    <row r="6" spans="1:16" ht="63.6" customHeight="1" thickBot="1" x14ac:dyDescent="0.3">
      <c r="A6" s="112" t="s">
        <v>88</v>
      </c>
      <c r="B6" s="117" t="s">
        <v>312</v>
      </c>
      <c r="C6" s="172" t="s">
        <v>315</v>
      </c>
      <c r="D6" s="65" t="s">
        <v>89</v>
      </c>
      <c r="E6" s="47" t="s">
        <v>7</v>
      </c>
      <c r="F6" s="47" t="s">
        <v>7</v>
      </c>
      <c r="G6" s="47" t="s">
        <v>7</v>
      </c>
      <c r="H6" s="212"/>
      <c r="I6" s="212"/>
      <c r="J6" s="212"/>
      <c r="K6" s="27"/>
      <c r="L6" s="27" t="b">
        <v>0</v>
      </c>
      <c r="M6" s="219"/>
      <c r="N6" s="134" t="b">
        <f>IF(L6=TRUE,"Ce critère sera vérifié par le service compétent de la Fédération - Joindre au dossier la copie du/des diplômes pour les C1")</f>
        <v>0</v>
      </c>
      <c r="O6" s="32"/>
      <c r="P6" s="167" t="s">
        <v>332</v>
      </c>
    </row>
    <row r="7" spans="1:16" ht="61.5" customHeight="1" thickBot="1" x14ac:dyDescent="0.3">
      <c r="A7" s="112" t="s">
        <v>90</v>
      </c>
      <c r="B7" s="117" t="s">
        <v>312</v>
      </c>
      <c r="C7" s="172" t="s">
        <v>316</v>
      </c>
      <c r="D7" s="27" t="s">
        <v>89</v>
      </c>
      <c r="E7" s="27"/>
      <c r="F7" s="47" t="s">
        <v>7</v>
      </c>
      <c r="G7" s="47" t="s">
        <v>7</v>
      </c>
      <c r="H7" s="135"/>
      <c r="I7" s="212"/>
      <c r="J7" s="212"/>
      <c r="K7" s="27"/>
      <c r="L7" s="27" t="b">
        <v>0</v>
      </c>
      <c r="M7" s="220"/>
      <c r="N7" s="121" t="str">
        <f>IF(L7=TRUE,"Ce critère sera vérifié par le service compétent de la Fédération  -  - Joindre au dossier la copie du/des diplômes pour les équivalencesCliquez sur le lien 'Compléter'", "Ce critère est obligatoire pour être éligible à la labélisation 2  ETOILES ou 3")</f>
        <v>Ce critère est obligatoire pour être éligible à la labélisation 2  ETOILES ou 3</v>
      </c>
      <c r="O7" s="32"/>
      <c r="P7" s="98"/>
    </row>
    <row r="8" spans="1:16" ht="88.8" customHeight="1" thickBot="1" x14ac:dyDescent="0.3">
      <c r="A8" s="112" t="s">
        <v>91</v>
      </c>
      <c r="B8" s="117" t="s">
        <v>312</v>
      </c>
      <c r="C8" s="172" t="s">
        <v>317</v>
      </c>
      <c r="D8" s="27" t="s">
        <v>149</v>
      </c>
      <c r="E8" s="27"/>
      <c r="F8" s="27"/>
      <c r="G8" s="47" t="s">
        <v>7</v>
      </c>
      <c r="H8" s="217"/>
      <c r="I8" s="218"/>
      <c r="J8" s="47"/>
      <c r="K8" s="27"/>
      <c r="L8" s="27" t="b">
        <v>0</v>
      </c>
      <c r="M8" s="220"/>
      <c r="N8" s="121" t="str">
        <f>IF(L8=TRUE,"Ce critère sera vérifié par le service compétent de la Fédération  - Joindre au dossier la copie du/des diplômes pour les équivalences - Joindre détail des groupes d'entraînement - Cliquez sur le lien 'Compléter'", "Ce critère est obligatoire pour être éligible à la labélisation Etoile  3")</f>
        <v>Ce critère est obligatoire pour être éligible à la labélisation Etoile  3</v>
      </c>
      <c r="O8" s="32"/>
      <c r="P8" s="177"/>
    </row>
    <row r="9" spans="1:16" ht="75" customHeight="1" thickBot="1" x14ac:dyDescent="0.3">
      <c r="A9" s="112" t="s">
        <v>295</v>
      </c>
      <c r="B9" s="117" t="s">
        <v>312</v>
      </c>
      <c r="C9" s="172" t="s">
        <v>318</v>
      </c>
      <c r="D9" s="65" t="s">
        <v>89</v>
      </c>
      <c r="E9" s="47" t="s">
        <v>7</v>
      </c>
      <c r="F9" s="27"/>
      <c r="G9" s="27"/>
      <c r="H9" s="212"/>
      <c r="I9" s="212"/>
      <c r="J9" s="212"/>
      <c r="K9" s="130"/>
      <c r="L9" s="27" t="b">
        <v>0</v>
      </c>
      <c r="M9" s="220"/>
      <c r="N9" s="121"/>
      <c r="O9" s="32"/>
      <c r="P9" s="98" t="s">
        <v>177</v>
      </c>
    </row>
    <row r="10" spans="1:16" ht="139.19999999999999" thickBot="1" x14ac:dyDescent="0.3">
      <c r="A10" s="112" t="s">
        <v>153</v>
      </c>
      <c r="B10" s="117" t="s">
        <v>312</v>
      </c>
      <c r="C10" s="172" t="s">
        <v>319</v>
      </c>
      <c r="D10" s="65" t="s">
        <v>89</v>
      </c>
      <c r="E10" s="27"/>
      <c r="F10" s="47" t="s">
        <v>7</v>
      </c>
      <c r="G10" s="27"/>
      <c r="H10" s="135"/>
      <c r="I10" s="212"/>
      <c r="J10" s="212"/>
      <c r="K10" s="129"/>
      <c r="L10" s="27" t="b">
        <v>0</v>
      </c>
      <c r="M10" s="220"/>
      <c r="N10" s="121" t="str">
        <f>IF(L10=TRUE,"Ce critère sera vérifié par le service compétent de la Fédération  - Joindre au dossier la copie du/des diplômes pour les équivalences - Cliquez sur le lien 'Compléter'", "Ce critère est obligatoire pour être éligible à la labélisation 2  ETOILES ou 3")</f>
        <v>Ce critère est obligatoire pour être éligible à la labélisation 2  ETOILES ou 3</v>
      </c>
      <c r="O10" s="32"/>
      <c r="P10" s="98"/>
    </row>
    <row r="11" spans="1:16" ht="73.8" customHeight="1" thickBot="1" x14ac:dyDescent="0.3">
      <c r="A11" s="112" t="s">
        <v>92</v>
      </c>
      <c r="B11" s="117" t="s">
        <v>312</v>
      </c>
      <c r="C11" s="182" t="s">
        <v>320</v>
      </c>
      <c r="D11" s="65" t="s">
        <v>93</v>
      </c>
      <c r="E11" s="27"/>
      <c r="F11" s="27"/>
      <c r="G11" s="47" t="s">
        <v>7</v>
      </c>
      <c r="H11" s="217"/>
      <c r="I11" s="218"/>
      <c r="J11" s="136"/>
      <c r="K11" s="27"/>
      <c r="L11" s="27" t="b">
        <v>0</v>
      </c>
      <c r="M11" s="220"/>
      <c r="N11" s="121" t="str">
        <f>IF(L11=TRUE,"Ce critère sera vérifié par le service compétent de la Fédération  - Joindre au dossier la copie du/des diplômes pour les équivalences - Cliquez sur le lien 'Compléter'", "Ce critère est obligatoire pour être éligible à la labélisation Etoile  3")</f>
        <v>Ce critère est obligatoire pour être éligible à la labélisation Etoile  3</v>
      </c>
      <c r="O11" s="32"/>
      <c r="P11" s="98" t="s">
        <v>301</v>
      </c>
    </row>
    <row r="12" spans="1:16" ht="73.8" customHeight="1" thickBot="1" x14ac:dyDescent="0.3">
      <c r="A12" s="112" t="s">
        <v>94</v>
      </c>
      <c r="B12" s="117" t="s">
        <v>312</v>
      </c>
      <c r="C12" s="182" t="s">
        <v>287</v>
      </c>
      <c r="D12" s="110" t="s">
        <v>95</v>
      </c>
      <c r="E12" s="137" t="s">
        <v>7</v>
      </c>
      <c r="F12" s="137" t="s">
        <v>7</v>
      </c>
      <c r="G12" s="137" t="s">
        <v>7</v>
      </c>
      <c r="H12" s="212"/>
      <c r="I12" s="212"/>
      <c r="J12" s="212"/>
      <c r="K12" s="27"/>
      <c r="L12" s="27" t="b">
        <v>0</v>
      </c>
      <c r="M12" s="220"/>
      <c r="N12" s="121" t="str">
        <f>IF(L12=TRUE,"Indiquer le numéro de série du DEA - Coordonnées de/s personne(s) formée(s) et date de la dernière formation - Cliquez sur le lien 'Compléter' ", "Ce critère est obligatoire pour être éligible à la labélisation")</f>
        <v>Ce critère est obligatoire pour être éligible à la labélisation</v>
      </c>
      <c r="O12" s="32"/>
      <c r="P12" s="100" t="s">
        <v>204</v>
      </c>
    </row>
    <row r="13" spans="1:16" ht="60" customHeight="1" thickBot="1" x14ac:dyDescent="0.3">
      <c r="A13" s="112" t="s">
        <v>96</v>
      </c>
      <c r="B13" s="117" t="s">
        <v>312</v>
      </c>
      <c r="C13" s="182" t="s">
        <v>291</v>
      </c>
      <c r="D13" s="110" t="s">
        <v>97</v>
      </c>
      <c r="E13" s="137" t="s">
        <v>7</v>
      </c>
      <c r="F13" s="137" t="s">
        <v>7</v>
      </c>
      <c r="G13" s="138" t="s">
        <v>98</v>
      </c>
      <c r="H13" s="212"/>
      <c r="I13" s="212"/>
      <c r="J13" s="212"/>
      <c r="K13" s="129"/>
      <c r="L13" s="27" t="b">
        <v>0</v>
      </c>
      <c r="M13" s="221"/>
      <c r="N13" s="121" t="str">
        <f>IF(L13=TRUE,"A joindre au dossier : photos des vestiaires", "Ce critère est obligatoire pour être éligible à la labélisation")</f>
        <v>Ce critère est obligatoire pour être éligible à la labélisation</v>
      </c>
      <c r="O13" s="32"/>
      <c r="P13" s="109" t="s">
        <v>196</v>
      </c>
    </row>
    <row r="14" spans="1:16" ht="15.75" customHeight="1" thickBot="1" x14ac:dyDescent="0.3">
      <c r="A14" s="184" t="s">
        <v>142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6"/>
      <c r="O14" s="3"/>
      <c r="P14" s="3"/>
    </row>
    <row r="15" spans="1:16" ht="49.5" customHeight="1" thickBot="1" x14ac:dyDescent="0.3">
      <c r="A15" s="110" t="s">
        <v>215</v>
      </c>
      <c r="B15" s="117" t="s">
        <v>312</v>
      </c>
      <c r="C15" s="65" t="s">
        <v>101</v>
      </c>
      <c r="D15" s="65"/>
      <c r="E15" s="27" t="s">
        <v>21</v>
      </c>
      <c r="F15" s="27" t="s">
        <v>21</v>
      </c>
      <c r="G15" s="27" t="s">
        <v>21</v>
      </c>
      <c r="H15" s="222"/>
      <c r="I15" s="222"/>
      <c r="J15" s="222"/>
      <c r="K15" s="27"/>
      <c r="L15" s="27" t="b">
        <v>0</v>
      </c>
      <c r="M15" s="131" t="str">
        <f>IF(L15=TRUE,2,"")</f>
        <v/>
      </c>
      <c r="N15" s="132" t="str">
        <f>IF(L15=TRUE,"A joindre au dossier : le programme reprenant les objectifs", "")</f>
        <v/>
      </c>
      <c r="O15" s="87"/>
      <c r="P15" s="87"/>
    </row>
    <row r="16" spans="1:16" ht="63.6" customHeight="1" thickBot="1" x14ac:dyDescent="0.3">
      <c r="A16" s="110" t="s">
        <v>216</v>
      </c>
      <c r="B16" s="117" t="s">
        <v>312</v>
      </c>
      <c r="C16" s="65" t="s">
        <v>103</v>
      </c>
      <c r="D16" s="65"/>
      <c r="E16" s="27" t="s">
        <v>21</v>
      </c>
      <c r="F16" s="27" t="s">
        <v>21</v>
      </c>
      <c r="G16" s="27" t="s">
        <v>21</v>
      </c>
      <c r="H16" s="222"/>
      <c r="I16" s="222"/>
      <c r="J16" s="222"/>
      <c r="K16" s="27"/>
      <c r="L16" s="27" t="b">
        <v>0</v>
      </c>
      <c r="M16" s="131" t="str">
        <f>IF(L16=TRUE,2,"")</f>
        <v/>
      </c>
      <c r="N16" s="132" t="str">
        <f>IF(L16=TRUE,"A joindre au dossier : liste des activités et explications", "")</f>
        <v/>
      </c>
      <c r="O16" s="87"/>
      <c r="P16" s="87"/>
    </row>
    <row r="17" spans="1:17" ht="57.75" customHeight="1" thickBot="1" x14ac:dyDescent="0.3">
      <c r="A17" s="110" t="s">
        <v>217</v>
      </c>
      <c r="B17" s="117" t="s">
        <v>312</v>
      </c>
      <c r="C17" s="65" t="s">
        <v>151</v>
      </c>
      <c r="D17" s="65" t="s">
        <v>105</v>
      </c>
      <c r="E17" s="27">
        <v>3</v>
      </c>
      <c r="F17" s="27">
        <v>3</v>
      </c>
      <c r="G17" s="27">
        <v>3</v>
      </c>
      <c r="H17" s="222"/>
      <c r="I17" s="222"/>
      <c r="J17" s="222"/>
      <c r="K17" s="27"/>
      <c r="L17" s="27" t="b">
        <v>0</v>
      </c>
      <c r="M17" s="131" t="str">
        <f>IF(L17=TRUE,3,"")</f>
        <v/>
      </c>
      <c r="N17" s="132" t="str">
        <f>IF(L17=TRUE,"A joindre au dossier : vidéo des lieux - vidéo des cours - Descriptions des cours.  Une visite des lieux sera effectuée", "")</f>
        <v/>
      </c>
      <c r="O17" s="87"/>
      <c r="P17" s="87"/>
    </row>
    <row r="18" spans="1:17" ht="57.75" customHeight="1" thickBot="1" x14ac:dyDescent="0.3">
      <c r="A18" s="110" t="s">
        <v>100</v>
      </c>
      <c r="B18" s="117" t="s">
        <v>312</v>
      </c>
      <c r="C18" s="65" t="s">
        <v>150</v>
      </c>
      <c r="D18" s="65" t="s">
        <v>105</v>
      </c>
      <c r="E18" s="27">
        <v>3</v>
      </c>
      <c r="F18" s="27">
        <v>3</v>
      </c>
      <c r="G18" s="27">
        <v>3</v>
      </c>
      <c r="H18" s="222"/>
      <c r="I18" s="222"/>
      <c r="J18" s="222"/>
      <c r="K18" s="27"/>
      <c r="L18" s="27" t="b">
        <v>0</v>
      </c>
      <c r="M18" s="131" t="str">
        <f>IF(L18=TRUE,3,"")</f>
        <v/>
      </c>
      <c r="N18" s="132" t="str">
        <f>IF(L18=TRUE,"A joindre au dossier : vidéo des lieux - vidéo des cours - Descriptions des cours.  Une visite des lieux sera effectuée", "")</f>
        <v/>
      </c>
      <c r="O18" s="87"/>
      <c r="P18" s="87"/>
    </row>
    <row r="19" spans="1:17" ht="14.4" thickBot="1" x14ac:dyDescent="0.3">
      <c r="A19" s="243" t="s">
        <v>154</v>
      </c>
      <c r="B19" s="244"/>
      <c r="C19" s="244"/>
      <c r="D19" s="244"/>
      <c r="E19" s="244"/>
      <c r="F19" s="244"/>
      <c r="G19" s="244"/>
      <c r="H19" s="244"/>
      <c r="I19" s="244"/>
      <c r="J19" s="244"/>
      <c r="K19" s="245"/>
      <c r="L19" s="246"/>
      <c r="M19" s="247"/>
      <c r="N19" s="248" t="str">
        <f t="shared" ref="N19" si="0">IF(L19=TRUE,"A joindre au dossier : le programme reprenant les objectifs", "")</f>
        <v/>
      </c>
      <c r="O19" s="124"/>
      <c r="P19" s="124"/>
      <c r="Q19" s="127"/>
    </row>
    <row r="20" spans="1:17" ht="57" customHeight="1" thickBot="1" x14ac:dyDescent="0.3">
      <c r="A20" s="128" t="s">
        <v>102</v>
      </c>
      <c r="B20" s="117" t="s">
        <v>312</v>
      </c>
      <c r="C20" s="128" t="s">
        <v>321</v>
      </c>
      <c r="D20" s="110" t="s">
        <v>99</v>
      </c>
      <c r="E20" s="110"/>
      <c r="F20" s="110"/>
      <c r="G20" s="110"/>
      <c r="H20" s="223"/>
      <c r="I20" s="223"/>
      <c r="J20" s="223"/>
      <c r="K20" s="129"/>
      <c r="L20" s="130" t="b">
        <v>0</v>
      </c>
      <c r="M20" s="131" t="str">
        <f>IF(L20=TRUE,K20*1,"")</f>
        <v/>
      </c>
      <c r="N20" s="132" t="str">
        <f>IF(L20=TRUE,"Ce critère sera vérifié par le service compétent de la Fédération", "")</f>
        <v/>
      </c>
      <c r="O20" s="87"/>
      <c r="P20" s="87"/>
    </row>
    <row r="21" spans="1:17" ht="57" customHeight="1" thickBot="1" x14ac:dyDescent="0.3">
      <c r="A21" s="128" t="s">
        <v>104</v>
      </c>
      <c r="B21" s="117" t="s">
        <v>312</v>
      </c>
      <c r="C21" s="128" t="s">
        <v>322</v>
      </c>
      <c r="D21" s="110"/>
      <c r="E21" s="110">
        <f>2*K21</f>
        <v>0</v>
      </c>
      <c r="F21" s="110">
        <f>2*K21</f>
        <v>0</v>
      </c>
      <c r="G21" s="110">
        <f>2*K21</f>
        <v>0</v>
      </c>
      <c r="H21" s="223"/>
      <c r="I21" s="223"/>
      <c r="J21" s="223"/>
      <c r="K21" s="129"/>
      <c r="L21" s="130" t="b">
        <v>0</v>
      </c>
      <c r="M21" s="131" t="str">
        <f>IF(L21=TRUE,K21*2,"")</f>
        <v/>
      </c>
      <c r="N21" s="132" t="str">
        <f t="shared" ref="N21:N22" si="1">IF(L21=TRUE,"Ce critère sera vérifié par le service compétent de la Fédération", "")</f>
        <v/>
      </c>
      <c r="O21" s="87"/>
      <c r="P21" s="87"/>
    </row>
    <row r="22" spans="1:17" ht="57" customHeight="1" thickBot="1" x14ac:dyDescent="0.3">
      <c r="A22" s="128" t="s">
        <v>106</v>
      </c>
      <c r="B22" s="117" t="s">
        <v>312</v>
      </c>
      <c r="C22" s="128" t="s">
        <v>323</v>
      </c>
      <c r="D22" s="110" t="s">
        <v>99</v>
      </c>
      <c r="E22" s="110">
        <f>3*K22</f>
        <v>0</v>
      </c>
      <c r="F22" s="110">
        <f>3*K22</f>
        <v>0</v>
      </c>
      <c r="G22" s="110">
        <f>3*K22</f>
        <v>0</v>
      </c>
      <c r="H22" s="223"/>
      <c r="I22" s="223"/>
      <c r="J22" s="223"/>
      <c r="K22" s="129"/>
      <c r="L22" s="130" t="b">
        <v>0</v>
      </c>
      <c r="M22" s="131" t="str">
        <f>IF(L22=TRUE,3*K22,"")</f>
        <v/>
      </c>
      <c r="N22" s="132" t="str">
        <f t="shared" si="1"/>
        <v/>
      </c>
      <c r="O22" s="87"/>
      <c r="P22" s="87"/>
    </row>
    <row r="23" spans="1:17" ht="57" customHeight="1" thickBot="1" x14ac:dyDescent="0.3">
      <c r="A23" s="128" t="s">
        <v>218</v>
      </c>
      <c r="B23" s="117" t="s">
        <v>312</v>
      </c>
      <c r="C23" s="128" t="s">
        <v>292</v>
      </c>
      <c r="D23" s="110" t="s">
        <v>107</v>
      </c>
      <c r="E23" s="110">
        <f>3*K23</f>
        <v>0</v>
      </c>
      <c r="F23" s="110">
        <f>3*K23</f>
        <v>0</v>
      </c>
      <c r="G23" s="110">
        <f>3*K23</f>
        <v>0</v>
      </c>
      <c r="H23" s="223"/>
      <c r="I23" s="223"/>
      <c r="J23" s="223"/>
      <c r="K23" s="130"/>
      <c r="L23" s="27" t="b">
        <v>0</v>
      </c>
      <c r="M23" s="131" t="str">
        <f t="shared" ref="M23" si="2">IF(L23=TRUE,3*K23,"")</f>
        <v/>
      </c>
      <c r="N23" s="132" t="str">
        <f>IF(L23=TRUE,"A joindre au dossier : vidéo des lieux - vidéo des cours - Descriptions des cours.  Une visite des lieux sera effectuée", "")</f>
        <v/>
      </c>
      <c r="O23" s="87"/>
      <c r="P23" s="87"/>
    </row>
    <row r="24" spans="1:17" ht="57" customHeight="1" thickBot="1" x14ac:dyDescent="0.3">
      <c r="A24" s="128" t="s">
        <v>219</v>
      </c>
      <c r="B24" s="117" t="s">
        <v>312</v>
      </c>
      <c r="C24" s="128" t="s">
        <v>293</v>
      </c>
      <c r="D24" s="110" t="s">
        <v>107</v>
      </c>
      <c r="E24" s="121">
        <v>3</v>
      </c>
      <c r="F24" s="133">
        <v>3</v>
      </c>
      <c r="G24" s="133">
        <v>3</v>
      </c>
      <c r="H24" s="223"/>
      <c r="I24" s="223"/>
      <c r="J24" s="223"/>
      <c r="K24" s="27"/>
      <c r="L24" s="27" t="b">
        <v>0</v>
      </c>
      <c r="M24" s="131" t="str">
        <f>IF(L24=TRUE,3,"")</f>
        <v/>
      </c>
      <c r="N24" s="132" t="str">
        <f>IF(L24=TRUE,"A joindre au dossier : vidéo des lieux - vidéo des cours - Descriptions des cours.  Une visite des lieux sera effectuée", "")</f>
        <v/>
      </c>
      <c r="O24" s="87"/>
      <c r="P24" s="87"/>
    </row>
    <row r="26" spans="1:17" ht="14.4" thickBot="1" x14ac:dyDescent="0.3"/>
    <row r="27" spans="1:17" ht="28.2" thickBot="1" x14ac:dyDescent="0.3">
      <c r="C27" s="187" t="s">
        <v>178</v>
      </c>
      <c r="H27" s="22" t="s">
        <v>128</v>
      </c>
      <c r="I27" s="23" t="s">
        <v>129</v>
      </c>
      <c r="J27" s="23" t="s">
        <v>130</v>
      </c>
      <c r="K27" s="15"/>
      <c r="L27" s="15"/>
      <c r="M27" s="16" t="s">
        <v>30</v>
      </c>
    </row>
    <row r="28" spans="1:17" ht="14.4" thickBot="1" x14ac:dyDescent="0.3">
      <c r="C28" s="188"/>
      <c r="H28" s="27">
        <v>8</v>
      </c>
      <c r="I28" s="28">
        <v>16</v>
      </c>
      <c r="J28" s="28">
        <v>24</v>
      </c>
      <c r="K28" s="15"/>
      <c r="L28" s="15"/>
      <c r="M28" s="7">
        <f>SUM(M6:M24)</f>
        <v>0</v>
      </c>
    </row>
  </sheetData>
  <dataConsolidate/>
  <mergeCells count="23">
    <mergeCell ref="A14:N14"/>
    <mergeCell ref="M6:M13"/>
    <mergeCell ref="C27:C28"/>
    <mergeCell ref="H18:J18"/>
    <mergeCell ref="H23:J23"/>
    <mergeCell ref="H24:J24"/>
    <mergeCell ref="H21:J21"/>
    <mergeCell ref="A19:J19"/>
    <mergeCell ref="H20:J20"/>
    <mergeCell ref="H22:J22"/>
    <mergeCell ref="H16:J16"/>
    <mergeCell ref="H17:J17"/>
    <mergeCell ref="H15:J15"/>
    <mergeCell ref="H9:J9"/>
    <mergeCell ref="I10:J10"/>
    <mergeCell ref="H12:J12"/>
    <mergeCell ref="A4:O4"/>
    <mergeCell ref="H8:I8"/>
    <mergeCell ref="H11:I11"/>
    <mergeCell ref="H13:J13"/>
    <mergeCell ref="H6:J6"/>
    <mergeCell ref="I7:J7"/>
    <mergeCell ref="A5:J5"/>
  </mergeCells>
  <phoneticPr fontId="17" type="noConversion"/>
  <conditionalFormatting sqref="N13">
    <cfRule type="expression" dxfId="16" priority="1">
      <formula>$L$13</formula>
    </cfRule>
  </conditionalFormatting>
  <conditionalFormatting sqref="N6:O6">
    <cfRule type="expression" dxfId="15" priority="8">
      <formula>$L$6=TRUE</formula>
    </cfRule>
  </conditionalFormatting>
  <conditionalFormatting sqref="N7:O7">
    <cfRule type="expression" dxfId="14" priority="7">
      <formula>$L$7</formula>
    </cfRule>
  </conditionalFormatting>
  <conditionalFormatting sqref="N8:O8">
    <cfRule type="expression" dxfId="13" priority="6">
      <formula>$L$8</formula>
    </cfRule>
  </conditionalFormatting>
  <conditionalFormatting sqref="N9:O9">
    <cfRule type="expression" dxfId="12" priority="5">
      <formula>$L$9</formula>
    </cfRule>
  </conditionalFormatting>
  <conditionalFormatting sqref="N10:O10">
    <cfRule type="expression" dxfId="11" priority="4">
      <formula>$L$10</formula>
    </cfRule>
  </conditionalFormatting>
  <conditionalFormatting sqref="N11:O11">
    <cfRule type="expression" dxfId="10" priority="3">
      <formula>$L$11</formula>
    </cfRule>
  </conditionalFormatting>
  <conditionalFormatting sqref="N12:O12">
    <cfRule type="expression" dxfId="9" priority="2">
      <formula>$L$12</formula>
    </cfRule>
  </conditionalFormatting>
  <hyperlinks>
    <hyperlink ref="P9" location="CADRES" display="Compléter (Commun à HSE1 à HsE6)" xr:uid="{00000000-0004-0000-0400-000000000000}"/>
    <hyperlink ref="P12" location="liendea" display="Compéter" xr:uid="{00000000-0004-0000-0400-000001000000}"/>
    <hyperlink ref="P13" r:id="rId1" xr:uid="{00000000-0004-0000-0400-000002000000}"/>
  </hyperlinks>
  <pageMargins left="0.7" right="0.7" top="0.75" bottom="0.75" header="0.3" footer="0.3"/>
  <pageSetup paperSize="9" scale="34" fitToHeight="0" orientation="landscape" verticalDpi="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7</xdr:col>
                    <xdr:colOff>640080</xdr:colOff>
                    <xdr:row>5</xdr:row>
                    <xdr:rowOff>7620</xdr:rowOff>
                  </from>
                  <to>
                    <xdr:col>7</xdr:col>
                    <xdr:colOff>1112520</xdr:colOff>
                    <xdr:row>5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8</xdr:col>
                    <xdr:colOff>563880</xdr:colOff>
                    <xdr:row>6</xdr:row>
                    <xdr:rowOff>106680</xdr:rowOff>
                  </from>
                  <to>
                    <xdr:col>8</xdr:col>
                    <xdr:colOff>990600</xdr:colOff>
                    <xdr:row>6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9</xdr:col>
                    <xdr:colOff>259080</xdr:colOff>
                    <xdr:row>7</xdr:row>
                    <xdr:rowOff>274320</xdr:rowOff>
                  </from>
                  <to>
                    <xdr:col>9</xdr:col>
                    <xdr:colOff>685800</xdr:colOff>
                    <xdr:row>7</xdr:row>
                    <xdr:rowOff>731520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7</xdr:col>
                    <xdr:colOff>609600</xdr:colOff>
                    <xdr:row>8</xdr:row>
                    <xdr:rowOff>68580</xdr:rowOff>
                  </from>
                  <to>
                    <xdr:col>7</xdr:col>
                    <xdr:colOff>1036320</xdr:colOff>
                    <xdr:row>8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8</xdr:col>
                    <xdr:colOff>68580</xdr:colOff>
                    <xdr:row>9</xdr:row>
                    <xdr:rowOff>152400</xdr:rowOff>
                  </from>
                  <to>
                    <xdr:col>10</xdr:col>
                    <xdr:colOff>228600</xdr:colOff>
                    <xdr:row>9</xdr:row>
                    <xdr:rowOff>990600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266700</xdr:colOff>
                    <xdr:row>10</xdr:row>
                    <xdr:rowOff>274320</xdr:rowOff>
                  </from>
                  <to>
                    <xdr:col>9</xdr:col>
                    <xdr:colOff>701040</xdr:colOff>
                    <xdr:row>10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Fill="0" autoLine="0" autoPict="0">
                <anchor moveWithCells="1">
                  <from>
                    <xdr:col>7</xdr:col>
                    <xdr:colOff>236220</xdr:colOff>
                    <xdr:row>10</xdr:row>
                    <xdr:rowOff>1104900</xdr:rowOff>
                  </from>
                  <to>
                    <xdr:col>8</xdr:col>
                    <xdr:colOff>685800</xdr:colOff>
                    <xdr:row>11</xdr:row>
                    <xdr:rowOff>830580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Fill="0" autoLine="0" autoPict="0">
                <anchor moveWithCells="1">
                  <from>
                    <xdr:col>7</xdr:col>
                    <xdr:colOff>228600</xdr:colOff>
                    <xdr:row>12</xdr:row>
                    <xdr:rowOff>0</xdr:rowOff>
                  </from>
                  <to>
                    <xdr:col>10</xdr:col>
                    <xdr:colOff>30480</xdr:colOff>
                    <xdr:row>12</xdr:row>
                    <xdr:rowOff>655320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Fill="0" autoLine="0" autoPict="0">
                <anchor moveWithCells="1">
                  <from>
                    <xdr:col>7</xdr:col>
                    <xdr:colOff>350520</xdr:colOff>
                    <xdr:row>14</xdr:row>
                    <xdr:rowOff>0</xdr:rowOff>
                  </from>
                  <to>
                    <xdr:col>7</xdr:col>
                    <xdr:colOff>792480</xdr:colOff>
                    <xdr:row>14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Fill="0" autoLine="0" autoPict="0">
                <anchor moveWithCells="1">
                  <from>
                    <xdr:col>7</xdr:col>
                    <xdr:colOff>350520</xdr:colOff>
                    <xdr:row>14</xdr:row>
                    <xdr:rowOff>0</xdr:rowOff>
                  </from>
                  <to>
                    <xdr:col>7</xdr:col>
                    <xdr:colOff>792480</xdr:colOff>
                    <xdr:row>14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Fill="0" autoLine="0" autoPict="0">
                <anchor moveWithCells="1">
                  <from>
                    <xdr:col>7</xdr:col>
                    <xdr:colOff>350520</xdr:colOff>
                    <xdr:row>14</xdr:row>
                    <xdr:rowOff>0</xdr:rowOff>
                  </from>
                  <to>
                    <xdr:col>7</xdr:col>
                    <xdr:colOff>792480</xdr:colOff>
                    <xdr:row>14</xdr:row>
                    <xdr:rowOff>426720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6" name="Check Box 15">
              <controlPr defaultSize="0" autoFill="0" autoLine="0" autoPict="0">
                <anchor moveWithCells="1">
                  <from>
                    <xdr:col>7</xdr:col>
                    <xdr:colOff>350520</xdr:colOff>
                    <xdr:row>15</xdr:row>
                    <xdr:rowOff>76200</xdr:rowOff>
                  </from>
                  <to>
                    <xdr:col>7</xdr:col>
                    <xdr:colOff>792480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7" name="Check Box 16">
              <controlPr defaultSize="0" autoFill="0" autoLine="0" autoPict="0">
                <anchor moveWithCells="1">
                  <from>
                    <xdr:col>7</xdr:col>
                    <xdr:colOff>350520</xdr:colOff>
                    <xdr:row>16</xdr:row>
                    <xdr:rowOff>76200</xdr:rowOff>
                  </from>
                  <to>
                    <xdr:col>7</xdr:col>
                    <xdr:colOff>792480</xdr:colOff>
                    <xdr:row>16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8" name="Check Box 17">
              <controlPr defaultSize="0" autoFill="0" autoLine="0" autoPict="0">
                <anchor moveWithCells="1">
                  <from>
                    <xdr:col>7</xdr:col>
                    <xdr:colOff>350520</xdr:colOff>
                    <xdr:row>17</xdr:row>
                    <xdr:rowOff>76200</xdr:rowOff>
                  </from>
                  <to>
                    <xdr:col>7</xdr:col>
                    <xdr:colOff>792480</xdr:colOff>
                    <xdr:row>17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9" name="Check Box 19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0" name="Check Box 20">
              <controlPr defaultSize="0" autoFill="0" autoLine="0" autoPict="0">
                <anchor moveWithCells="1">
                  <from>
                    <xdr:col>7</xdr:col>
                    <xdr:colOff>350520</xdr:colOff>
                    <xdr:row>15</xdr:row>
                    <xdr:rowOff>76200</xdr:rowOff>
                  </from>
                  <to>
                    <xdr:col>7</xdr:col>
                    <xdr:colOff>792480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1" name="Check Box 21">
              <controlPr defaultSize="0" autoFill="0" autoLine="0" autoPict="0">
                <anchor moveWithCells="1">
                  <from>
                    <xdr:col>7</xdr:col>
                    <xdr:colOff>350520</xdr:colOff>
                    <xdr:row>16</xdr:row>
                    <xdr:rowOff>76200</xdr:rowOff>
                  </from>
                  <to>
                    <xdr:col>7</xdr:col>
                    <xdr:colOff>792480</xdr:colOff>
                    <xdr:row>16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2" name="Check Box 22">
              <controlPr defaultSize="0" autoFill="0" autoLine="0" autoPict="0">
                <anchor moveWithCells="1">
                  <from>
                    <xdr:col>7</xdr:col>
                    <xdr:colOff>350520</xdr:colOff>
                    <xdr:row>17</xdr:row>
                    <xdr:rowOff>76200</xdr:rowOff>
                  </from>
                  <to>
                    <xdr:col>7</xdr:col>
                    <xdr:colOff>792480</xdr:colOff>
                    <xdr:row>17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3" name="Check Box 24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4" name="Check Box 25">
              <controlPr defaultSize="0" autoFill="0" autoLine="0" autoPict="0">
                <anchor moveWithCells="1">
                  <from>
                    <xdr:col>7</xdr:col>
                    <xdr:colOff>350520</xdr:colOff>
                    <xdr:row>15</xdr:row>
                    <xdr:rowOff>76200</xdr:rowOff>
                  </from>
                  <to>
                    <xdr:col>7</xdr:col>
                    <xdr:colOff>792480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5" name="Check Box 26">
              <controlPr defaultSize="0" autoFill="0" autoLine="0" autoPict="0">
                <anchor moveWithCells="1">
                  <from>
                    <xdr:col>7</xdr:col>
                    <xdr:colOff>350520</xdr:colOff>
                    <xdr:row>16</xdr:row>
                    <xdr:rowOff>76200</xdr:rowOff>
                  </from>
                  <to>
                    <xdr:col>7</xdr:col>
                    <xdr:colOff>792480</xdr:colOff>
                    <xdr:row>16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6" name="Check Box 27">
              <controlPr defaultSize="0" autoFill="0" autoLine="0" autoPict="0">
                <anchor moveWithCells="1">
                  <from>
                    <xdr:col>7</xdr:col>
                    <xdr:colOff>350520</xdr:colOff>
                    <xdr:row>17</xdr:row>
                    <xdr:rowOff>76200</xdr:rowOff>
                  </from>
                  <to>
                    <xdr:col>7</xdr:col>
                    <xdr:colOff>792480</xdr:colOff>
                    <xdr:row>17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7" name="Check Box 29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8" name="Check Box 30">
              <controlPr defaultSize="0" autoFill="0" autoLine="0" autoPict="0">
                <anchor moveWithCells="1">
                  <from>
                    <xdr:col>7</xdr:col>
                    <xdr:colOff>350520</xdr:colOff>
                    <xdr:row>15</xdr:row>
                    <xdr:rowOff>76200</xdr:rowOff>
                  </from>
                  <to>
                    <xdr:col>7</xdr:col>
                    <xdr:colOff>792480</xdr:colOff>
                    <xdr:row>15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9" name="Check Box 31">
              <controlPr defaultSize="0" autoFill="0" autoLine="0" autoPict="0">
                <anchor moveWithCells="1">
                  <from>
                    <xdr:col>7</xdr:col>
                    <xdr:colOff>350520</xdr:colOff>
                    <xdr:row>16</xdr:row>
                    <xdr:rowOff>76200</xdr:rowOff>
                  </from>
                  <to>
                    <xdr:col>7</xdr:col>
                    <xdr:colOff>792480</xdr:colOff>
                    <xdr:row>16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Check Box 32">
              <controlPr defaultSize="0" autoFill="0" autoLine="0" autoPict="0">
                <anchor moveWithCells="1">
                  <from>
                    <xdr:col>7</xdr:col>
                    <xdr:colOff>350520</xdr:colOff>
                    <xdr:row>17</xdr:row>
                    <xdr:rowOff>76200</xdr:rowOff>
                  </from>
                  <to>
                    <xdr:col>7</xdr:col>
                    <xdr:colOff>792480</xdr:colOff>
                    <xdr:row>17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Check Box 33">
              <controlPr defaultSize="0" autoFill="0" autoLine="0" autoPict="0">
                <anchor moveWithCells="1">
                  <from>
                    <xdr:col>7</xdr:col>
                    <xdr:colOff>350520</xdr:colOff>
                    <xdr:row>22</xdr:row>
                    <xdr:rowOff>160020</xdr:rowOff>
                  </from>
                  <to>
                    <xdr:col>7</xdr:col>
                    <xdr:colOff>777240</xdr:colOff>
                    <xdr:row>22</xdr:row>
                    <xdr:rowOff>548640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Check Box 34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>
                <anchor moveWithCells="1">
                  <from>
                    <xdr:col>7</xdr:col>
                    <xdr:colOff>350520</xdr:colOff>
                    <xdr:row>19</xdr:row>
                    <xdr:rowOff>76200</xdr:rowOff>
                  </from>
                  <to>
                    <xdr:col>7</xdr:col>
                    <xdr:colOff>792480</xdr:colOff>
                    <xdr:row>19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Check Box 36">
              <controlPr defaultSize="0" autoFill="0" autoLine="0" autoPict="0">
                <anchor moveWithCells="1">
                  <from>
                    <xdr:col>7</xdr:col>
                    <xdr:colOff>350520</xdr:colOff>
                    <xdr:row>20</xdr:row>
                    <xdr:rowOff>76200</xdr:rowOff>
                  </from>
                  <to>
                    <xdr:col>7</xdr:col>
                    <xdr:colOff>792480</xdr:colOff>
                    <xdr:row>20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Check Box 37">
              <controlPr defaultSize="0" autoFill="0" autoLine="0" autoPict="0">
                <anchor moveWithCells="1">
                  <from>
                    <xdr:col>7</xdr:col>
                    <xdr:colOff>350520</xdr:colOff>
                    <xdr:row>21</xdr:row>
                    <xdr:rowOff>76200</xdr:rowOff>
                  </from>
                  <to>
                    <xdr:col>7</xdr:col>
                    <xdr:colOff>792480</xdr:colOff>
                    <xdr:row>21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6" name="Check Box 47">
              <controlPr defaultSize="0" autoFill="0" autoLine="0" autoPict="0">
                <anchor moveWithCells="1">
                  <from>
                    <xdr:col>7</xdr:col>
                    <xdr:colOff>350520</xdr:colOff>
                    <xdr:row>19</xdr:row>
                    <xdr:rowOff>76200</xdr:rowOff>
                  </from>
                  <to>
                    <xdr:col>7</xdr:col>
                    <xdr:colOff>792480</xdr:colOff>
                    <xdr:row>19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7" name="Check Box 48">
              <controlPr defaultSize="0" autoFill="0" autoLine="0" autoPict="0">
                <anchor moveWithCells="1">
                  <from>
                    <xdr:col>7</xdr:col>
                    <xdr:colOff>350520</xdr:colOff>
                    <xdr:row>19</xdr:row>
                    <xdr:rowOff>76200</xdr:rowOff>
                  </from>
                  <to>
                    <xdr:col>7</xdr:col>
                    <xdr:colOff>792480</xdr:colOff>
                    <xdr:row>19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8" name="Check Box 49">
              <controlPr defaultSize="0" autoFill="0" autoLine="0" autoPict="0">
                <anchor moveWithCells="1">
                  <from>
                    <xdr:col>7</xdr:col>
                    <xdr:colOff>350520</xdr:colOff>
                    <xdr:row>19</xdr:row>
                    <xdr:rowOff>76200</xdr:rowOff>
                  </from>
                  <to>
                    <xdr:col>7</xdr:col>
                    <xdr:colOff>792480</xdr:colOff>
                    <xdr:row>19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39" name="Check Box 50">
              <controlPr defaultSize="0" autoFill="0" autoLine="0" autoPict="0">
                <anchor moveWithCells="1">
                  <from>
                    <xdr:col>7</xdr:col>
                    <xdr:colOff>350520</xdr:colOff>
                    <xdr:row>19</xdr:row>
                    <xdr:rowOff>76200</xdr:rowOff>
                  </from>
                  <to>
                    <xdr:col>7</xdr:col>
                    <xdr:colOff>792480</xdr:colOff>
                    <xdr:row>19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0" name="Check Box 51">
              <controlPr defaultSize="0" autoFill="0" autoLine="0" autoPict="0">
                <anchor moveWithCells="1">
                  <from>
                    <xdr:col>7</xdr:col>
                    <xdr:colOff>350520</xdr:colOff>
                    <xdr:row>20</xdr:row>
                    <xdr:rowOff>76200</xdr:rowOff>
                  </from>
                  <to>
                    <xdr:col>7</xdr:col>
                    <xdr:colOff>792480</xdr:colOff>
                    <xdr:row>20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1" name="Check Box 52">
              <controlPr defaultSize="0" autoFill="0" autoLine="0" autoPict="0">
                <anchor moveWithCells="1">
                  <from>
                    <xdr:col>7</xdr:col>
                    <xdr:colOff>350520</xdr:colOff>
                    <xdr:row>20</xdr:row>
                    <xdr:rowOff>76200</xdr:rowOff>
                  </from>
                  <to>
                    <xdr:col>7</xdr:col>
                    <xdr:colOff>792480</xdr:colOff>
                    <xdr:row>20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2" name="Check Box 53">
              <controlPr defaultSize="0" autoFill="0" autoLine="0" autoPict="0">
                <anchor moveWithCells="1">
                  <from>
                    <xdr:col>7</xdr:col>
                    <xdr:colOff>350520</xdr:colOff>
                    <xdr:row>20</xdr:row>
                    <xdr:rowOff>76200</xdr:rowOff>
                  </from>
                  <to>
                    <xdr:col>7</xdr:col>
                    <xdr:colOff>792480</xdr:colOff>
                    <xdr:row>20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43" name="Check Box 54">
              <controlPr defaultSize="0" autoFill="0" autoLine="0" autoPict="0">
                <anchor moveWithCells="1">
                  <from>
                    <xdr:col>7</xdr:col>
                    <xdr:colOff>350520</xdr:colOff>
                    <xdr:row>20</xdr:row>
                    <xdr:rowOff>76200</xdr:rowOff>
                  </from>
                  <to>
                    <xdr:col>7</xdr:col>
                    <xdr:colOff>792480</xdr:colOff>
                    <xdr:row>20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44" name="Check Box 55">
              <controlPr defaultSize="0" autoFill="0" autoLine="0" autoPict="0">
                <anchor moveWithCells="1">
                  <from>
                    <xdr:col>7</xdr:col>
                    <xdr:colOff>350520</xdr:colOff>
                    <xdr:row>20</xdr:row>
                    <xdr:rowOff>76200</xdr:rowOff>
                  </from>
                  <to>
                    <xdr:col>7</xdr:col>
                    <xdr:colOff>792480</xdr:colOff>
                    <xdr:row>20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45" name="Check Box 56">
              <controlPr defaultSize="0" autoFill="0" autoLine="0" autoPict="0">
                <anchor moveWithCells="1">
                  <from>
                    <xdr:col>7</xdr:col>
                    <xdr:colOff>350520</xdr:colOff>
                    <xdr:row>21</xdr:row>
                    <xdr:rowOff>76200</xdr:rowOff>
                  </from>
                  <to>
                    <xdr:col>7</xdr:col>
                    <xdr:colOff>792480</xdr:colOff>
                    <xdr:row>21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46" name="Check Box 57">
              <controlPr defaultSize="0" autoFill="0" autoLine="0" autoPict="0">
                <anchor moveWithCells="1">
                  <from>
                    <xdr:col>7</xdr:col>
                    <xdr:colOff>350520</xdr:colOff>
                    <xdr:row>21</xdr:row>
                    <xdr:rowOff>76200</xdr:rowOff>
                  </from>
                  <to>
                    <xdr:col>7</xdr:col>
                    <xdr:colOff>792480</xdr:colOff>
                    <xdr:row>21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47" name="Check Box 58">
              <controlPr defaultSize="0" autoFill="0" autoLine="0" autoPict="0">
                <anchor moveWithCells="1">
                  <from>
                    <xdr:col>7</xdr:col>
                    <xdr:colOff>350520</xdr:colOff>
                    <xdr:row>21</xdr:row>
                    <xdr:rowOff>76200</xdr:rowOff>
                  </from>
                  <to>
                    <xdr:col>7</xdr:col>
                    <xdr:colOff>792480</xdr:colOff>
                    <xdr:row>21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48" name="Check Box 59">
              <controlPr defaultSize="0" autoFill="0" autoLine="0" autoPict="0">
                <anchor moveWithCells="1">
                  <from>
                    <xdr:col>7</xdr:col>
                    <xdr:colOff>350520</xdr:colOff>
                    <xdr:row>21</xdr:row>
                    <xdr:rowOff>76200</xdr:rowOff>
                  </from>
                  <to>
                    <xdr:col>7</xdr:col>
                    <xdr:colOff>792480</xdr:colOff>
                    <xdr:row>21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49" name="Check Box 60">
              <controlPr defaultSize="0" autoFill="0" autoLine="0" autoPict="0">
                <anchor moveWithCells="1">
                  <from>
                    <xdr:col>7</xdr:col>
                    <xdr:colOff>350520</xdr:colOff>
                    <xdr:row>21</xdr:row>
                    <xdr:rowOff>76200</xdr:rowOff>
                  </from>
                  <to>
                    <xdr:col>7</xdr:col>
                    <xdr:colOff>792480</xdr:colOff>
                    <xdr:row>21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50" name="Check Box 66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1" name="Check Box 67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52" name="Check Box 68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53" name="Check Box 69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54" name="Check Box 70">
              <controlPr defaultSize="0" autoFill="0" autoLine="0" autoPict="0">
                <anchor moveWithCells="1">
                  <from>
                    <xdr:col>7</xdr:col>
                    <xdr:colOff>350520</xdr:colOff>
                    <xdr:row>23</xdr:row>
                    <xdr:rowOff>76200</xdr:rowOff>
                  </from>
                  <to>
                    <xdr:col>7</xdr:col>
                    <xdr:colOff>792480</xdr:colOff>
                    <xdr:row>23</xdr:row>
                    <xdr:rowOff>502920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29"/>
  <sheetViews>
    <sheetView showGridLines="0" topLeftCell="A23" zoomScale="60" zoomScaleNormal="60" workbookViewId="0">
      <selection activeCell="L1" sqref="L1"/>
    </sheetView>
  </sheetViews>
  <sheetFormatPr baseColWidth="10" defaultColWidth="11.44140625" defaultRowHeight="13.8" x14ac:dyDescent="0.25"/>
  <cols>
    <col min="1" max="2" width="15" style="3" customWidth="1"/>
    <col min="3" max="3" width="39.6640625" style="77" customWidth="1"/>
    <col min="4" max="6" width="15" style="3" hidden="1" customWidth="1"/>
    <col min="7" max="7" width="9.6640625" style="3" hidden="1" customWidth="1"/>
    <col min="8" max="10" width="16.88671875" style="3" customWidth="1"/>
    <col min="11" max="11" width="16.88671875" style="1" hidden="1" customWidth="1"/>
    <col min="12" max="12" width="16.88671875" style="105" customWidth="1"/>
    <col min="13" max="13" width="11.44140625" style="105"/>
    <col min="14" max="14" width="78.44140625" style="107" customWidth="1"/>
    <col min="15" max="16384" width="11.44140625" style="3"/>
  </cols>
  <sheetData>
    <row r="1" spans="1:19" ht="17.399999999999999" x14ac:dyDescent="0.25">
      <c r="A1" s="256" t="s">
        <v>108</v>
      </c>
      <c r="B1" s="1"/>
    </row>
    <row r="2" spans="1:19" ht="14.4" thickBot="1" x14ac:dyDescent="0.3">
      <c r="A2" s="1"/>
      <c r="B2" s="1"/>
    </row>
    <row r="3" spans="1:19" ht="28.5" customHeight="1" thickBot="1" x14ac:dyDescent="0.3">
      <c r="A3" s="139" t="s">
        <v>109</v>
      </c>
      <c r="B3" s="259" t="s">
        <v>186</v>
      </c>
      <c r="C3" s="135" t="s">
        <v>110</v>
      </c>
      <c r="D3" s="140"/>
      <c r="E3" s="102" t="s">
        <v>3</v>
      </c>
      <c r="F3" s="102" t="s">
        <v>4</v>
      </c>
      <c r="G3" s="102" t="s">
        <v>4</v>
      </c>
      <c r="H3" s="102" t="s">
        <v>3</v>
      </c>
      <c r="I3" s="102" t="s">
        <v>188</v>
      </c>
      <c r="J3" s="102" t="s">
        <v>190</v>
      </c>
      <c r="K3" s="141"/>
      <c r="L3" s="142"/>
      <c r="M3" s="142" t="s">
        <v>136</v>
      </c>
      <c r="N3" s="83"/>
    </row>
    <row r="4" spans="1:19" s="116" customFormat="1" ht="14.4" thickBot="1" x14ac:dyDescent="0.35">
      <c r="C4" s="105"/>
      <c r="H4" s="183" t="s">
        <v>141</v>
      </c>
      <c r="I4" s="183"/>
      <c r="J4" s="183"/>
    </row>
    <row r="5" spans="1:19" ht="15" customHeight="1" thickBot="1" x14ac:dyDescent="0.3">
      <c r="A5" s="224" t="s">
        <v>152</v>
      </c>
      <c r="B5" s="225"/>
      <c r="C5" s="225"/>
      <c r="D5" s="225"/>
      <c r="E5" s="225"/>
      <c r="F5" s="225"/>
      <c r="G5" s="225"/>
      <c r="H5" s="225"/>
      <c r="I5" s="225"/>
      <c r="J5" s="225"/>
      <c r="K5" s="155"/>
      <c r="L5" s="155"/>
      <c r="M5" s="155"/>
      <c r="N5" s="156"/>
      <c r="O5" s="7"/>
      <c r="P5" s="15"/>
      <c r="Q5" s="124"/>
      <c r="R5" s="124"/>
      <c r="S5" s="149"/>
    </row>
    <row r="6" spans="1:19" ht="58.5" customHeight="1" thickBot="1" x14ac:dyDescent="0.3">
      <c r="A6" s="18" t="s">
        <v>205</v>
      </c>
      <c r="B6" s="18"/>
      <c r="C6" s="153" t="s">
        <v>197</v>
      </c>
      <c r="D6" s="24" t="s">
        <v>99</v>
      </c>
      <c r="E6" s="147" t="s">
        <v>7</v>
      </c>
      <c r="F6" s="147" t="s">
        <v>7</v>
      </c>
      <c r="G6" s="147" t="s">
        <v>7</v>
      </c>
      <c r="H6" s="229"/>
      <c r="I6" s="229"/>
      <c r="J6" s="229"/>
      <c r="K6" s="148" t="b">
        <v>0</v>
      </c>
      <c r="L6" s="145"/>
      <c r="M6" s="145"/>
      <c r="N6" s="150" t="str">
        <f t="shared" ref="N6:N10" si="0">IF(K6=TRUE,"Ce critère sera vérifié par le service compétent de la Fédération ", "Ce critère est obligatoire pour être éligible à la labélisation")</f>
        <v>Ce critère est obligatoire pour être éligible à la labélisation</v>
      </c>
    </row>
    <row r="7" spans="1:19" ht="47.25" customHeight="1" thickBot="1" x14ac:dyDescent="0.3">
      <c r="A7" s="64" t="s">
        <v>206</v>
      </c>
      <c r="B7" s="64" t="s">
        <v>314</v>
      </c>
      <c r="C7" s="110" t="s">
        <v>111</v>
      </c>
      <c r="D7" s="27" t="s">
        <v>112</v>
      </c>
      <c r="E7" s="47" t="s">
        <v>7</v>
      </c>
      <c r="F7" s="47" t="s">
        <v>7</v>
      </c>
      <c r="G7" s="47" t="s">
        <v>7</v>
      </c>
      <c r="H7" s="212"/>
      <c r="I7" s="212"/>
      <c r="J7" s="212"/>
      <c r="K7" s="144" t="b">
        <v>0</v>
      </c>
      <c r="L7" s="145"/>
      <c r="M7" s="145"/>
      <c r="N7" s="121" t="str">
        <f t="shared" si="0"/>
        <v>Ce critère est obligatoire pour être éligible à la labélisation</v>
      </c>
    </row>
    <row r="8" spans="1:19" ht="42" thickBot="1" x14ac:dyDescent="0.35">
      <c r="A8" s="64" t="s">
        <v>207</v>
      </c>
      <c r="B8" s="64" t="s">
        <v>312</v>
      </c>
      <c r="C8" s="110" t="s">
        <v>324</v>
      </c>
      <c r="D8" s="27" t="s">
        <v>99</v>
      </c>
      <c r="E8" s="143" t="s">
        <v>7</v>
      </c>
      <c r="F8" s="47" t="s">
        <v>7</v>
      </c>
      <c r="G8" s="47" t="s">
        <v>7</v>
      </c>
      <c r="H8" s="102"/>
      <c r="I8" s="212"/>
      <c r="J8" s="212"/>
      <c r="K8" s="144" t="b">
        <v>0</v>
      </c>
      <c r="L8" s="145"/>
      <c r="M8" s="145"/>
      <c r="N8" s="121" t="str">
        <f>IF(K8=TRUE,"Ce critère sera vérifié par le service compétent de la Fédération ","Ce critère est obligatoire pour être éligible à la labélisation 2 ou 3 ETOILES")</f>
        <v>Ce critère est obligatoire pour être éligible à la labélisation 2 ou 3 ETOILES</v>
      </c>
      <c r="O8" s="10" t="s">
        <v>329</v>
      </c>
    </row>
    <row r="9" spans="1:19" ht="42" thickBot="1" x14ac:dyDescent="0.35">
      <c r="A9" s="64" t="s">
        <v>208</v>
      </c>
      <c r="B9" s="64"/>
      <c r="C9" s="110" t="s">
        <v>325</v>
      </c>
      <c r="D9" s="27" t="s">
        <v>99</v>
      </c>
      <c r="E9" s="143"/>
      <c r="F9" s="27"/>
      <c r="G9" s="47" t="s">
        <v>7</v>
      </c>
      <c r="H9" s="230"/>
      <c r="I9" s="230"/>
      <c r="J9" s="47"/>
      <c r="K9" s="144" t="b">
        <v>0</v>
      </c>
      <c r="L9" s="145"/>
      <c r="M9" s="145"/>
      <c r="N9" s="121" t="str">
        <f>IF(K9=TRUE,"Ce critère sera vérifié par le service compétent de la Fédération ","Ce critère est obligatoire pour être éligible à la labélisation 3 ETOILES")</f>
        <v>Ce critère est obligatoire pour être éligible à la labélisation 3 ETOILES</v>
      </c>
      <c r="O9" s="10" t="s">
        <v>329</v>
      </c>
    </row>
    <row r="10" spans="1:19" ht="42" thickBot="1" x14ac:dyDescent="0.3">
      <c r="A10" s="64" t="s">
        <v>209</v>
      </c>
      <c r="B10" s="64" t="s">
        <v>314</v>
      </c>
      <c r="C10" s="110" t="s">
        <v>113</v>
      </c>
      <c r="D10" s="27" t="s">
        <v>99</v>
      </c>
      <c r="E10" s="47" t="s">
        <v>7</v>
      </c>
      <c r="F10" s="47" t="s">
        <v>7</v>
      </c>
      <c r="G10" s="47" t="s">
        <v>7</v>
      </c>
      <c r="H10" s="212"/>
      <c r="I10" s="212"/>
      <c r="J10" s="212"/>
      <c r="K10" s="144" t="b">
        <v>0</v>
      </c>
      <c r="L10" s="145"/>
      <c r="M10" s="145"/>
      <c r="N10" s="121" t="str">
        <f t="shared" si="0"/>
        <v>Ce critère est obligatoire pour être éligible à la labélisation</v>
      </c>
    </row>
    <row r="11" spans="1:19" ht="15.75" customHeight="1" thickBot="1" x14ac:dyDescent="0.3">
      <c r="A11" s="225" t="s">
        <v>142</v>
      </c>
      <c r="B11" s="225"/>
      <c r="C11" s="225"/>
      <c r="D11" s="225"/>
      <c r="E11" s="225"/>
      <c r="F11" s="225"/>
      <c r="G11" s="225"/>
      <c r="H11" s="225"/>
      <c r="I11" s="225"/>
      <c r="J11" s="225"/>
      <c r="K11" s="157"/>
      <c r="L11" s="157"/>
      <c r="M11" s="157"/>
      <c r="N11" s="157"/>
      <c r="O11" s="124"/>
      <c r="P11" s="124"/>
      <c r="Q11" s="126"/>
    </row>
    <row r="12" spans="1:19" ht="104.25" customHeight="1" thickBot="1" x14ac:dyDescent="0.3">
      <c r="A12" s="27" t="s">
        <v>236</v>
      </c>
      <c r="B12" s="64" t="s">
        <v>314</v>
      </c>
      <c r="C12" s="110" t="s">
        <v>184</v>
      </c>
      <c r="D12" s="27" t="s">
        <v>99</v>
      </c>
      <c r="E12" s="151"/>
      <c r="F12" s="27"/>
      <c r="G12" s="27"/>
      <c r="H12" s="228"/>
      <c r="I12" s="228"/>
      <c r="J12" s="228"/>
      <c r="K12" s="141" t="b">
        <v>0</v>
      </c>
      <c r="L12" s="152"/>
      <c r="M12" s="8">
        <f>IF(L12&gt;600,20,IF(L12&gt;500,15,IF(L12&gt;400,10,IF(L12&gt;200,6,IF(L12&gt;100,4,IF(L12&gt;=50,2,0))))))</f>
        <v>0</v>
      </c>
      <c r="N12" s="83" t="str">
        <f>IF(K12=TRUE,"Ce critère sera vérifié par le service compétent de la Fédération ", "")</f>
        <v/>
      </c>
    </row>
    <row r="13" spans="1:19" ht="67.5" customHeight="1" thickBot="1" x14ac:dyDescent="0.3">
      <c r="A13" s="27" t="s">
        <v>114</v>
      </c>
      <c r="B13" s="64" t="s">
        <v>314</v>
      </c>
      <c r="C13" s="110" t="s">
        <v>115</v>
      </c>
      <c r="D13" s="27" t="s">
        <v>116</v>
      </c>
      <c r="E13" s="27" t="s">
        <v>67</v>
      </c>
      <c r="F13" s="27" t="s">
        <v>67</v>
      </c>
      <c r="G13" s="27" t="s">
        <v>67</v>
      </c>
      <c r="H13" s="228"/>
      <c r="I13" s="228"/>
      <c r="J13" s="228"/>
      <c r="K13" s="141" t="b">
        <v>0</v>
      </c>
      <c r="L13" s="8"/>
      <c r="M13" s="8">
        <f>IF(K13=TRUE,5,0)</f>
        <v>0</v>
      </c>
      <c r="N13" s="83" t="str">
        <f t="shared" ref="N13:N26" si="1">IF(K13=TRUE,"Ce critère sera vérifié par le service compétent de la Fédération ", "")</f>
        <v/>
      </c>
    </row>
    <row r="14" spans="1:19" ht="67.5" customHeight="1" thickBot="1" x14ac:dyDescent="0.3">
      <c r="A14" s="27" t="s">
        <v>237</v>
      </c>
      <c r="B14" s="27"/>
      <c r="C14" s="110" t="s">
        <v>198</v>
      </c>
      <c r="D14" s="27" t="s">
        <v>99</v>
      </c>
      <c r="E14" s="27"/>
      <c r="F14" s="27"/>
      <c r="G14" s="27"/>
      <c r="H14" s="228"/>
      <c r="I14" s="228"/>
      <c r="J14" s="228"/>
      <c r="K14" s="141" t="b">
        <v>0</v>
      </c>
      <c r="L14" s="152"/>
      <c r="M14" s="8" t="str">
        <f>IF(K14=TRUE,ROUNDDOWN((L14/20),0),"")</f>
        <v/>
      </c>
      <c r="N14" s="83" t="str">
        <f t="shared" si="1"/>
        <v/>
      </c>
    </row>
    <row r="15" spans="1:19" ht="67.5" customHeight="1" thickBot="1" x14ac:dyDescent="0.3">
      <c r="A15" s="27" t="s">
        <v>238</v>
      </c>
      <c r="B15" s="27"/>
      <c r="C15" s="110" t="s">
        <v>123</v>
      </c>
      <c r="D15" s="27" t="s">
        <v>124</v>
      </c>
      <c r="E15" s="27" t="s">
        <v>21</v>
      </c>
      <c r="F15" s="27" t="s">
        <v>21</v>
      </c>
      <c r="G15" s="27" t="s">
        <v>21</v>
      </c>
      <c r="H15" s="228"/>
      <c r="I15" s="228"/>
      <c r="J15" s="228"/>
      <c r="K15" s="141" t="b">
        <v>0</v>
      </c>
      <c r="L15" s="8"/>
      <c r="M15" s="8">
        <f>IF(K15=TRUE,2,0)</f>
        <v>0</v>
      </c>
      <c r="N15" s="83" t="str">
        <f t="shared" si="1"/>
        <v/>
      </c>
    </row>
    <row r="16" spans="1:19" ht="67.5" customHeight="1" thickBot="1" x14ac:dyDescent="0.3">
      <c r="A16" s="27" t="s">
        <v>239</v>
      </c>
      <c r="B16" s="27"/>
      <c r="C16" s="110" t="s">
        <v>183</v>
      </c>
      <c r="D16" s="27" t="s">
        <v>99</v>
      </c>
      <c r="E16" s="27"/>
      <c r="F16" s="27"/>
      <c r="G16" s="27"/>
      <c r="H16" s="228"/>
      <c r="I16" s="228"/>
      <c r="J16" s="228"/>
      <c r="K16" s="141" t="b">
        <v>0</v>
      </c>
      <c r="L16" s="152"/>
      <c r="M16" s="8" t="str">
        <f>IF(K16=TRUE,ROUNDDOWN((L16/20),0),"")</f>
        <v/>
      </c>
      <c r="N16" s="83" t="str">
        <f t="shared" si="1"/>
        <v/>
      </c>
    </row>
    <row r="17" spans="1:18" ht="67.5" customHeight="1" thickBot="1" x14ac:dyDescent="0.3">
      <c r="A17" s="27" t="s">
        <v>240</v>
      </c>
      <c r="B17" s="27"/>
      <c r="C17" s="110" t="s">
        <v>125</v>
      </c>
      <c r="D17" s="27" t="s">
        <v>126</v>
      </c>
      <c r="E17" s="27"/>
      <c r="F17" s="27"/>
      <c r="G17" s="27">
        <v>3</v>
      </c>
      <c r="H17" s="228"/>
      <c r="I17" s="228"/>
      <c r="J17" s="228"/>
      <c r="K17" s="141" t="b">
        <v>0</v>
      </c>
      <c r="L17" s="8"/>
      <c r="M17" s="8">
        <f>IF(K17=TRUE,3,0)</f>
        <v>0</v>
      </c>
      <c r="N17" s="83" t="str">
        <f t="shared" si="1"/>
        <v/>
      </c>
    </row>
    <row r="18" spans="1:18" ht="67.5" customHeight="1" thickBot="1" x14ac:dyDescent="0.3">
      <c r="A18" s="27" t="s">
        <v>241</v>
      </c>
      <c r="B18" s="27"/>
      <c r="C18" s="110" t="s">
        <v>182</v>
      </c>
      <c r="D18" s="27" t="s">
        <v>99</v>
      </c>
      <c r="E18" s="27"/>
      <c r="F18" s="27"/>
      <c r="G18" s="27"/>
      <c r="H18" s="228"/>
      <c r="I18" s="228"/>
      <c r="J18" s="228"/>
      <c r="K18" s="141" t="b">
        <v>0</v>
      </c>
      <c r="L18" s="152"/>
      <c r="M18" s="8" t="str">
        <f>IF(K18=TRUE,ROUNDDOWN((L18/20),0),"")</f>
        <v/>
      </c>
      <c r="N18" s="83" t="str">
        <f t="shared" si="1"/>
        <v/>
      </c>
    </row>
    <row r="19" spans="1:18" ht="67.5" customHeight="1" thickBot="1" x14ac:dyDescent="0.3">
      <c r="A19" s="27" t="s">
        <v>242</v>
      </c>
      <c r="B19" s="27"/>
      <c r="C19" s="110" t="s">
        <v>179</v>
      </c>
      <c r="D19" s="27" t="s">
        <v>99</v>
      </c>
      <c r="E19" s="27"/>
      <c r="F19" s="27"/>
      <c r="G19" s="27"/>
      <c r="H19" s="228"/>
      <c r="I19" s="228"/>
      <c r="J19" s="228"/>
      <c r="K19" s="141" t="b">
        <v>0</v>
      </c>
      <c r="L19" s="152"/>
      <c r="M19" s="8" t="str">
        <f t="shared" ref="M19:M20" si="2">IF(K19=TRUE,ROUNDDOWN((L19/20),0),"")</f>
        <v/>
      </c>
      <c r="N19" s="83" t="str">
        <f t="shared" si="1"/>
        <v/>
      </c>
    </row>
    <row r="20" spans="1:18" ht="67.5" customHeight="1" thickBot="1" x14ac:dyDescent="0.3">
      <c r="A20" s="27" t="s">
        <v>243</v>
      </c>
      <c r="B20" s="27"/>
      <c r="C20" s="110" t="s">
        <v>180</v>
      </c>
      <c r="D20" s="27" t="s">
        <v>99</v>
      </c>
      <c r="E20" s="27"/>
      <c r="F20" s="27"/>
      <c r="G20" s="27"/>
      <c r="H20" s="228"/>
      <c r="I20" s="228"/>
      <c r="J20" s="228"/>
      <c r="K20" s="141" t="b">
        <v>0</v>
      </c>
      <c r="L20" s="152"/>
      <c r="M20" s="8" t="str">
        <f t="shared" si="2"/>
        <v/>
      </c>
      <c r="N20" s="83" t="str">
        <f t="shared" si="1"/>
        <v/>
      </c>
    </row>
    <row r="21" spans="1:18" ht="26.25" customHeight="1" thickBot="1" x14ac:dyDescent="0.3">
      <c r="A21" s="204" t="s">
        <v>154</v>
      </c>
      <c r="B21" s="204"/>
      <c r="C21" s="204"/>
      <c r="D21" s="204"/>
      <c r="E21" s="204"/>
      <c r="F21" s="204"/>
      <c r="G21" s="204"/>
      <c r="H21" s="204"/>
      <c r="I21" s="204"/>
      <c r="J21" s="204"/>
      <c r="K21" s="146"/>
      <c r="L21" s="146"/>
      <c r="M21" s="146"/>
      <c r="N21" s="146"/>
      <c r="O21" s="124"/>
      <c r="P21" s="124"/>
      <c r="Q21" s="125"/>
      <c r="R21" s="126"/>
    </row>
    <row r="22" spans="1:18" ht="67.5" customHeight="1" thickBot="1" x14ac:dyDescent="0.3">
      <c r="A22" s="123" t="s">
        <v>244</v>
      </c>
      <c r="B22" s="123"/>
      <c r="C22" s="128" t="s">
        <v>181</v>
      </c>
      <c r="D22" s="27" t="s">
        <v>99</v>
      </c>
      <c r="E22" s="27"/>
      <c r="F22" s="27"/>
      <c r="G22" s="27"/>
      <c r="H22" s="228"/>
      <c r="I22" s="228"/>
      <c r="J22" s="228"/>
      <c r="K22" s="141" t="b">
        <v>0</v>
      </c>
      <c r="L22" s="152"/>
      <c r="M22" s="8" t="str">
        <f>IF(K22=TRUE,ROUNDDOWN((L22/20),0),"")</f>
        <v/>
      </c>
      <c r="N22" s="83" t="str">
        <f>IF(K22=TRUE,"Ce critère sera vérifié par le service compétent de la Fédération ", "")</f>
        <v/>
      </c>
    </row>
    <row r="23" spans="1:18" ht="67.5" customHeight="1" thickBot="1" x14ac:dyDescent="0.3">
      <c r="A23" s="123" t="s">
        <v>245</v>
      </c>
      <c r="B23" s="123"/>
      <c r="C23" s="128" t="s">
        <v>117</v>
      </c>
      <c r="D23" s="27" t="s">
        <v>99</v>
      </c>
      <c r="E23" s="123" t="s">
        <v>118</v>
      </c>
      <c r="F23" s="123" t="s">
        <v>118</v>
      </c>
      <c r="G23" s="123" t="s">
        <v>118</v>
      </c>
      <c r="H23" s="228"/>
      <c r="I23" s="228"/>
      <c r="J23" s="228"/>
      <c r="K23" s="141" t="b">
        <v>0</v>
      </c>
      <c r="L23" s="8"/>
      <c r="M23" s="8">
        <f>IF(K23=TRUE,2,0)</f>
        <v>0</v>
      </c>
      <c r="N23" s="83" t="str">
        <f t="shared" si="1"/>
        <v/>
      </c>
    </row>
    <row r="24" spans="1:18" ht="67.5" customHeight="1" thickBot="1" x14ac:dyDescent="0.3">
      <c r="A24" s="123" t="s">
        <v>246</v>
      </c>
      <c r="B24" s="123"/>
      <c r="C24" s="128" t="s">
        <v>119</v>
      </c>
      <c r="D24" s="27" t="s">
        <v>99</v>
      </c>
      <c r="E24" s="123" t="s">
        <v>53</v>
      </c>
      <c r="F24" s="123" t="s">
        <v>53</v>
      </c>
      <c r="G24" s="123" t="s">
        <v>53</v>
      </c>
      <c r="H24" s="228"/>
      <c r="I24" s="228"/>
      <c r="J24" s="228"/>
      <c r="K24" s="141" t="b">
        <v>0</v>
      </c>
      <c r="L24" s="8"/>
      <c r="M24" s="8">
        <f>IF(K24=TRUE,1,0)</f>
        <v>0</v>
      </c>
      <c r="N24" s="83" t="str">
        <f t="shared" si="1"/>
        <v/>
      </c>
    </row>
    <row r="25" spans="1:18" ht="67.5" customHeight="1" thickBot="1" x14ac:dyDescent="0.3">
      <c r="A25" s="123" t="s">
        <v>121</v>
      </c>
      <c r="B25" s="123"/>
      <c r="C25" s="128" t="s">
        <v>120</v>
      </c>
      <c r="D25" s="27" t="s">
        <v>99</v>
      </c>
      <c r="E25" s="123" t="s">
        <v>21</v>
      </c>
      <c r="F25" s="123" t="s">
        <v>21</v>
      </c>
      <c r="G25" s="123" t="s">
        <v>21</v>
      </c>
      <c r="H25" s="228"/>
      <c r="I25" s="228"/>
      <c r="J25" s="228"/>
      <c r="K25" s="141" t="b">
        <v>0</v>
      </c>
      <c r="L25" s="8"/>
      <c r="M25" s="8">
        <f>IF(K25=TRUE,2,0)</f>
        <v>0</v>
      </c>
      <c r="N25" s="83" t="str">
        <f t="shared" si="1"/>
        <v/>
      </c>
    </row>
    <row r="26" spans="1:18" ht="67.5" customHeight="1" thickBot="1" x14ac:dyDescent="0.3">
      <c r="A26" s="123" t="s">
        <v>122</v>
      </c>
      <c r="B26" s="123"/>
      <c r="C26" s="128" t="s">
        <v>210</v>
      </c>
      <c r="D26" s="27" t="s">
        <v>99</v>
      </c>
      <c r="E26" s="123" t="s">
        <v>17</v>
      </c>
      <c r="F26" s="123" t="s">
        <v>17</v>
      </c>
      <c r="G26" s="123" t="s">
        <v>17</v>
      </c>
      <c r="H26" s="228"/>
      <c r="I26" s="228"/>
      <c r="J26" s="228"/>
      <c r="K26" s="141" t="b">
        <v>0</v>
      </c>
      <c r="L26" s="8"/>
      <c r="M26" s="8">
        <f>IF(K26=TRUE,2,0)</f>
        <v>0</v>
      </c>
      <c r="N26" s="83" t="str">
        <f t="shared" si="1"/>
        <v/>
      </c>
    </row>
    <row r="27" spans="1:18" ht="67.5" customHeight="1" thickBot="1" x14ac:dyDescent="0.3">
      <c r="A27" s="104"/>
      <c r="B27" s="104"/>
      <c r="C27" s="154"/>
      <c r="D27" s="86"/>
      <c r="E27" s="104"/>
      <c r="F27" s="104"/>
      <c r="G27" s="104"/>
      <c r="H27" s="103"/>
      <c r="I27" s="103"/>
      <c r="J27" s="103"/>
    </row>
    <row r="28" spans="1:18" ht="67.5" customHeight="1" thickBot="1" x14ac:dyDescent="0.3">
      <c r="A28" s="227"/>
      <c r="B28" s="227"/>
      <c r="C28" s="226" t="s">
        <v>178</v>
      </c>
      <c r="D28" s="158"/>
      <c r="E28" s="158"/>
      <c r="F28" s="158"/>
      <c r="G28" s="158"/>
      <c r="H28" s="22" t="s">
        <v>128</v>
      </c>
      <c r="I28" s="22" t="s">
        <v>129</v>
      </c>
      <c r="J28" s="22" t="s">
        <v>130</v>
      </c>
      <c r="K28" s="15"/>
      <c r="L28" s="76"/>
      <c r="M28" s="32" t="s">
        <v>30</v>
      </c>
    </row>
    <row r="29" spans="1:18" ht="14.4" thickBot="1" x14ac:dyDescent="0.3">
      <c r="A29" s="227"/>
      <c r="B29" s="227"/>
      <c r="C29" s="226"/>
      <c r="D29" s="158"/>
      <c r="E29" s="158"/>
      <c r="F29" s="158"/>
      <c r="G29" s="158"/>
      <c r="H29" s="27">
        <v>25</v>
      </c>
      <c r="I29" s="27">
        <v>35</v>
      </c>
      <c r="J29" s="27">
        <v>45</v>
      </c>
      <c r="K29" s="15"/>
      <c r="L29" s="76"/>
      <c r="M29" s="105">
        <f>SUM(M11:M26)</f>
        <v>0</v>
      </c>
    </row>
  </sheetData>
  <mergeCells count="25">
    <mergeCell ref="H26:J26"/>
    <mergeCell ref="H14:J14"/>
    <mergeCell ref="H16:J16"/>
    <mergeCell ref="H15:J15"/>
    <mergeCell ref="A21:J21"/>
    <mergeCell ref="H23:J23"/>
    <mergeCell ref="H20:J20"/>
    <mergeCell ref="H19:J19"/>
    <mergeCell ref="H22:J22"/>
    <mergeCell ref="A5:J5"/>
    <mergeCell ref="A11:J11"/>
    <mergeCell ref="C28:C29"/>
    <mergeCell ref="H4:J4"/>
    <mergeCell ref="A28:B29"/>
    <mergeCell ref="H18:J18"/>
    <mergeCell ref="H17:J17"/>
    <mergeCell ref="H6:J6"/>
    <mergeCell ref="H7:J7"/>
    <mergeCell ref="I8:J8"/>
    <mergeCell ref="H10:J10"/>
    <mergeCell ref="H9:I9"/>
    <mergeCell ref="H12:J12"/>
    <mergeCell ref="H13:J13"/>
    <mergeCell ref="H24:J24"/>
    <mergeCell ref="H25:J25"/>
  </mergeCells>
  <phoneticPr fontId="26" type="noConversion"/>
  <conditionalFormatting sqref="N6">
    <cfRule type="expression" dxfId="8" priority="1">
      <formula>$K$6</formula>
    </cfRule>
  </conditionalFormatting>
  <conditionalFormatting sqref="N7">
    <cfRule type="expression" dxfId="7" priority="6">
      <formula>$K$7</formula>
    </cfRule>
  </conditionalFormatting>
  <conditionalFormatting sqref="N8:N9">
    <cfRule type="expression" dxfId="6" priority="5">
      <formula>$K$8</formula>
    </cfRule>
  </conditionalFormatting>
  <conditionalFormatting sqref="N10">
    <cfRule type="expression" dxfId="5" priority="3">
      <formula>$K$10</formula>
    </cfRule>
  </conditionalFormatting>
  <conditionalFormatting sqref="Q11">
    <cfRule type="expression" dxfId="4" priority="9">
      <formula>$K$11</formula>
    </cfRule>
  </conditionalFormatting>
  <conditionalFormatting sqref="R21">
    <cfRule type="expression" dxfId="3" priority="8">
      <formula>$K$5</formula>
    </cfRule>
  </conditionalFormatting>
  <dataValidations count="1">
    <dataValidation type="whole" allowBlank="1" showInputMessage="1" showErrorMessage="1" sqref="L12" xr:uid="{00000000-0002-0000-0500-000000000000}">
      <formula1>0</formula1>
      <formula2>10000000000000</formula2>
    </dataValidation>
  </dataValidations>
  <hyperlinks>
    <hyperlink ref="O8" location="COS5VFE3" display="Préciser lequel" xr:uid="{00000000-0004-0000-0500-000000000000}"/>
    <hyperlink ref="O9" location="COS5VFE4" display="Préciser lequel" xr:uid="{00000000-0004-0000-0500-000001000000}"/>
  </hyperlinks>
  <pageMargins left="0.7" right="0.7" top="0.75" bottom="0.75" header="0.3" footer="0.3"/>
  <pageSetup paperSize="9" scale="47" fitToHeight="0" orientation="landscape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7</xdr:col>
                    <xdr:colOff>259080</xdr:colOff>
                    <xdr:row>5</xdr:row>
                    <xdr:rowOff>152400</xdr:rowOff>
                  </from>
                  <to>
                    <xdr:col>7</xdr:col>
                    <xdr:colOff>685800</xdr:colOff>
                    <xdr:row>5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259080</xdr:colOff>
                    <xdr:row>6</xdr:row>
                    <xdr:rowOff>30480</xdr:rowOff>
                  </from>
                  <to>
                    <xdr:col>7</xdr:col>
                    <xdr:colOff>685800</xdr:colOff>
                    <xdr:row>6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8</xdr:col>
                    <xdr:colOff>236220</xdr:colOff>
                    <xdr:row>7</xdr:row>
                    <xdr:rowOff>106680</xdr:rowOff>
                  </from>
                  <to>
                    <xdr:col>8</xdr:col>
                    <xdr:colOff>678180</xdr:colOff>
                    <xdr:row>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9</xdr:col>
                    <xdr:colOff>182880</xdr:colOff>
                    <xdr:row>8</xdr:row>
                    <xdr:rowOff>68580</xdr:rowOff>
                  </from>
                  <to>
                    <xdr:col>9</xdr:col>
                    <xdr:colOff>640080</xdr:colOff>
                    <xdr:row>9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Fill="0" autoLine="0" autoPict="0">
                <anchor moveWithCells="1">
                  <from>
                    <xdr:col>7</xdr:col>
                    <xdr:colOff>274320</xdr:colOff>
                    <xdr:row>11</xdr:row>
                    <xdr:rowOff>274320</xdr:rowOff>
                  </from>
                  <to>
                    <xdr:col>9</xdr:col>
                    <xdr:colOff>525780</xdr:colOff>
                    <xdr:row>11</xdr:row>
                    <xdr:rowOff>1135380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9" name="Check Box 27">
              <controlPr defaultSize="0" autoFill="0" autoLine="0" autoPict="0">
                <anchor moveWithCells="1">
                  <from>
                    <xdr:col>7</xdr:col>
                    <xdr:colOff>259080</xdr:colOff>
                    <xdr:row>12</xdr:row>
                    <xdr:rowOff>182880</xdr:rowOff>
                  </from>
                  <to>
                    <xdr:col>7</xdr:col>
                    <xdr:colOff>685800</xdr:colOff>
                    <xdr:row>12</xdr:row>
                    <xdr:rowOff>617220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0" name="Check Box 28">
              <controlPr defaultSize="0" autoFill="0" autoLine="0" autoPict="0">
                <anchor moveWithCells="1">
                  <from>
                    <xdr:col>7</xdr:col>
                    <xdr:colOff>266700</xdr:colOff>
                    <xdr:row>22</xdr:row>
                    <xdr:rowOff>152400</xdr:rowOff>
                  </from>
                  <to>
                    <xdr:col>7</xdr:col>
                    <xdr:colOff>685800</xdr:colOff>
                    <xdr:row>22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1" name="Check Box 34">
              <controlPr defaultSize="0" autoFill="0" autoLine="0" autoPict="0">
                <anchor moveWithCells="1">
                  <from>
                    <xdr:col>7</xdr:col>
                    <xdr:colOff>266700</xdr:colOff>
                    <xdr:row>23</xdr:row>
                    <xdr:rowOff>236220</xdr:rowOff>
                  </from>
                  <to>
                    <xdr:col>7</xdr:col>
                    <xdr:colOff>693420</xdr:colOff>
                    <xdr:row>23</xdr:row>
                    <xdr:rowOff>685800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2" name="Check Box 35">
              <controlPr defaultSize="0" autoFill="0" autoLine="0" autoPict="0">
                <anchor moveWithCells="1">
                  <from>
                    <xdr:col>7</xdr:col>
                    <xdr:colOff>274320</xdr:colOff>
                    <xdr:row>24</xdr:row>
                    <xdr:rowOff>121920</xdr:rowOff>
                  </from>
                  <to>
                    <xdr:col>7</xdr:col>
                    <xdr:colOff>716280</xdr:colOff>
                    <xdr:row>24</xdr:row>
                    <xdr:rowOff>571500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3" name="Check Box 37">
              <controlPr defaultSize="0" autoFill="0" autoLine="0" autoPict="0">
                <anchor moveWithCells="1">
                  <from>
                    <xdr:col>7</xdr:col>
                    <xdr:colOff>259080</xdr:colOff>
                    <xdr:row>13</xdr:row>
                    <xdr:rowOff>228600</xdr:rowOff>
                  </from>
                  <to>
                    <xdr:col>9</xdr:col>
                    <xdr:colOff>617220</xdr:colOff>
                    <xdr:row>13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4" name="Check Box 40">
              <controlPr defaultSize="0" autoFill="0" autoLine="0" autoPict="0">
                <anchor moveWithCells="1">
                  <from>
                    <xdr:col>7</xdr:col>
                    <xdr:colOff>266700</xdr:colOff>
                    <xdr:row>16</xdr:row>
                    <xdr:rowOff>198120</xdr:rowOff>
                  </from>
                  <to>
                    <xdr:col>7</xdr:col>
                    <xdr:colOff>693420</xdr:colOff>
                    <xdr:row>16</xdr:row>
                    <xdr:rowOff>647700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5" name="Check Box 43">
              <controlPr defaultSize="0" autoFill="0" autoLine="0" autoPict="0">
                <anchor moveWithCells="1">
                  <from>
                    <xdr:col>7</xdr:col>
                    <xdr:colOff>259080</xdr:colOff>
                    <xdr:row>18</xdr:row>
                    <xdr:rowOff>342900</xdr:rowOff>
                  </from>
                  <to>
                    <xdr:col>7</xdr:col>
                    <xdr:colOff>685800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16" name="Check Box 48">
              <controlPr defaultSize="0" autoFill="0" autoLine="0" autoPict="0">
                <anchor moveWithCells="1">
                  <from>
                    <xdr:col>7</xdr:col>
                    <xdr:colOff>274320</xdr:colOff>
                    <xdr:row>15</xdr:row>
                    <xdr:rowOff>228600</xdr:rowOff>
                  </from>
                  <to>
                    <xdr:col>9</xdr:col>
                    <xdr:colOff>640080</xdr:colOff>
                    <xdr:row>15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17" name="Check Box 50">
              <controlPr defaultSize="0" autoFill="0" autoLine="0" autoPict="0">
                <anchor moveWithCells="1">
                  <from>
                    <xdr:col>7</xdr:col>
                    <xdr:colOff>259080</xdr:colOff>
                    <xdr:row>14</xdr:row>
                    <xdr:rowOff>190500</xdr:rowOff>
                  </from>
                  <to>
                    <xdr:col>7</xdr:col>
                    <xdr:colOff>678180</xdr:colOff>
                    <xdr:row>14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18" name="Check Box 51">
              <controlPr defaultSize="0" autoFill="0" autoLine="0" autoPict="0">
                <anchor moveWithCells="1">
                  <from>
                    <xdr:col>7</xdr:col>
                    <xdr:colOff>274320</xdr:colOff>
                    <xdr:row>17</xdr:row>
                    <xdr:rowOff>220980</xdr:rowOff>
                  </from>
                  <to>
                    <xdr:col>9</xdr:col>
                    <xdr:colOff>655320</xdr:colOff>
                    <xdr:row>17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9" name="Check Box 52">
              <controlPr defaultSize="0" autoFill="0" autoLine="0" autoPict="0">
                <anchor moveWithCells="1">
                  <from>
                    <xdr:col>7</xdr:col>
                    <xdr:colOff>274320</xdr:colOff>
                    <xdr:row>21</xdr:row>
                    <xdr:rowOff>236220</xdr:rowOff>
                  </from>
                  <to>
                    <xdr:col>9</xdr:col>
                    <xdr:colOff>685800</xdr:colOff>
                    <xdr:row>21</xdr:row>
                    <xdr:rowOff>632460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20" name="Check Box 53">
              <controlPr defaultSize="0" autoFill="0" autoLine="0" autoPict="0">
                <anchor moveWithCells="1">
                  <from>
                    <xdr:col>7</xdr:col>
                    <xdr:colOff>259080</xdr:colOff>
                    <xdr:row>18</xdr:row>
                    <xdr:rowOff>342900</xdr:rowOff>
                  </from>
                  <to>
                    <xdr:col>9</xdr:col>
                    <xdr:colOff>685800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21" name="Check Box 54">
              <controlPr defaultSize="0" autoFill="0" autoLine="0" autoPict="0">
                <anchor moveWithCells="1">
                  <from>
                    <xdr:col>7</xdr:col>
                    <xdr:colOff>274320</xdr:colOff>
                    <xdr:row>19</xdr:row>
                    <xdr:rowOff>220980</xdr:rowOff>
                  </from>
                  <to>
                    <xdr:col>9</xdr:col>
                    <xdr:colOff>640080</xdr:colOff>
                    <xdr:row>19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22" name="Check Box 56">
              <controlPr defaultSize="0" autoFill="0" autoLine="0" autoPict="0">
                <anchor moveWithCells="1">
                  <from>
                    <xdr:col>7</xdr:col>
                    <xdr:colOff>297180</xdr:colOff>
                    <xdr:row>25</xdr:row>
                    <xdr:rowOff>182880</xdr:rowOff>
                  </from>
                  <to>
                    <xdr:col>7</xdr:col>
                    <xdr:colOff>716280</xdr:colOff>
                    <xdr:row>25</xdr:row>
                    <xdr:rowOff>640080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23" name="Check Box 57">
              <controlPr defaultSize="0" autoFill="0" autoLine="0" autoPict="0">
                <anchor moveWithCells="1">
                  <from>
                    <xdr:col>7</xdr:col>
                    <xdr:colOff>297180</xdr:colOff>
                    <xdr:row>9</xdr:row>
                    <xdr:rowOff>68580</xdr:rowOff>
                  </from>
                  <to>
                    <xdr:col>7</xdr:col>
                    <xdr:colOff>754380</xdr:colOff>
                    <xdr:row>10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0"/>
  <sheetViews>
    <sheetView showGridLines="0" zoomScaleNormal="100" workbookViewId="0">
      <selection activeCell="E23" sqref="E23"/>
    </sheetView>
  </sheetViews>
  <sheetFormatPr baseColWidth="10" defaultRowHeight="14.4" x14ac:dyDescent="0.3"/>
  <cols>
    <col min="3" max="4" width="16.33203125" customWidth="1"/>
    <col min="5" max="5" width="15.88671875" customWidth="1"/>
    <col min="6" max="8" width="18.44140625" customWidth="1"/>
    <col min="9" max="9" width="16.6640625" customWidth="1"/>
  </cols>
  <sheetData>
    <row r="1" spans="1:9" x14ac:dyDescent="0.3">
      <c r="A1" s="2"/>
    </row>
    <row r="2" spans="1:9" ht="25.5" customHeight="1" x14ac:dyDescent="0.3">
      <c r="A2" s="232" t="s">
        <v>127</v>
      </c>
      <c r="B2" s="233" t="s">
        <v>30</v>
      </c>
      <c r="C2" s="232" t="s">
        <v>148</v>
      </c>
      <c r="D2" s="232" t="s">
        <v>189</v>
      </c>
      <c r="E2" s="232" t="s">
        <v>191</v>
      </c>
      <c r="F2" s="233" t="s">
        <v>213</v>
      </c>
      <c r="G2" s="233"/>
      <c r="H2" s="233"/>
      <c r="I2" s="36"/>
    </row>
    <row r="3" spans="1:9" x14ac:dyDescent="0.3">
      <c r="A3" s="232"/>
      <c r="B3" s="232"/>
      <c r="C3" s="232"/>
      <c r="D3" s="232"/>
      <c r="E3" s="232"/>
      <c r="F3" s="37" t="s">
        <v>187</v>
      </c>
      <c r="G3" s="37" t="s">
        <v>188</v>
      </c>
      <c r="H3" s="37" t="s">
        <v>190</v>
      </c>
    </row>
    <row r="4" spans="1:9" x14ac:dyDescent="0.3">
      <c r="A4" s="14" t="s">
        <v>131</v>
      </c>
      <c r="B4" s="106">
        <f>'Section 1 - Bonne gouvernance'!L18</f>
        <v>0</v>
      </c>
      <c r="C4" s="13" t="str">
        <f>IF(SECPT1&gt;='Section 1 - Bonne gouvernance'!H18,"OUI","NON")</f>
        <v>NON</v>
      </c>
      <c r="D4" s="13" t="str">
        <f>IF(SECPT1&gt;='Section 1 - Bonne gouvernance'!I18,"OUI","NON")</f>
        <v>NON</v>
      </c>
      <c r="E4" s="13" t="str">
        <f>IF(SECPT1&gt;='Section 1 - Bonne gouvernance'!J18,"OUI","NON")</f>
        <v>NON</v>
      </c>
      <c r="F4" s="38" t="str">
        <f>IF(CONCATENATE('Section 1 - Bonne gouvernance'!K5,'Section 1 - Bonne gouvernance'!K6)="VRAIVRAI","OUI","NON")</f>
        <v>NON</v>
      </c>
      <c r="G4" s="38" t="str">
        <f>IF(CONCATENATE('Section 1 - Bonne gouvernance'!K5,'Section 1 - Bonne gouvernance'!K6)="VRAIVRAI","OUI","NON")</f>
        <v>NON</v>
      </c>
      <c r="H4" s="38" t="str">
        <f>IF(CONCATENATE('Section 1 - Bonne gouvernance'!K5,'Section 1 - Bonne gouvernance'!K6,'Section 1 - Bonne gouvernance'!K7)="VRAIVRAIVRAI","OUI","NON")</f>
        <v>NON</v>
      </c>
    </row>
    <row r="5" spans="1:9" x14ac:dyDescent="0.3">
      <c r="A5" s="14" t="s">
        <v>132</v>
      </c>
      <c r="B5" s="106">
        <f>'Section 2 - Ethique'!L23</f>
        <v>0</v>
      </c>
      <c r="C5" s="13" t="str">
        <f>IF(SECPT2&gt;='Section 2 - Ethique'!H23,"OUI","NON")</f>
        <v>NON</v>
      </c>
      <c r="D5" s="13" t="str">
        <f>IF(SECPT2&gt;='Section 2 - Ethique'!I23,"OUI","NON")</f>
        <v>NON</v>
      </c>
      <c r="E5" s="13" t="str">
        <f>IF(SECPT2&gt;='Section 2 - Ethique'!J23,"OUI","NON")</f>
        <v>NON</v>
      </c>
      <c r="F5" s="38" t="str">
        <f>IF(CONCATENATE('Section 2 - Ethique'!K6,'Section 2 - Ethique'!K7,'Section 2 - Ethique'!K8)="vraivraivrai","OUI","NON")</f>
        <v>NON</v>
      </c>
      <c r="G5" s="38" t="str">
        <f>IF(CONCATENATE('Section 2 - Ethique'!K6,'Section 2 - Ethique'!K7,'Section 2 - Ethique'!K8,'Section 2 - Ethique'!K9,'Section 2 - Ethique'!K11)="vraivraivraivraivrai","OUI","NON")</f>
        <v>NON</v>
      </c>
      <c r="H5" s="38" t="str">
        <f>IF(CONCATENATE('Section 2 - Ethique'!K6,'Section 2 - Ethique'!K7,'Section 2 - Ethique'!K8,'Section 2 - Ethique'!K9,'Section 2 - Ethique'!K10,'Section 2 - Ethique'!K11,'Section 2 - Ethique'!K12)="vraivraivraivraivraivraivrai","OUI","NON")</f>
        <v>NON</v>
      </c>
    </row>
    <row r="6" spans="1:9" x14ac:dyDescent="0.3">
      <c r="A6" s="14" t="s">
        <v>133</v>
      </c>
      <c r="B6" s="106">
        <f>'Secteur 3   Formations'!M28</f>
        <v>0</v>
      </c>
      <c r="C6" s="13" t="str">
        <f>IF(SECPT3&gt;=15,"OUI","NON")</f>
        <v>NON</v>
      </c>
      <c r="D6" s="13" t="str">
        <f>IF(SECPT3&gt;=15,"OUI","NON")</f>
        <v>NON</v>
      </c>
      <c r="E6" s="13" t="str">
        <f>IF(SECPT3&gt;=15,"OUI","NON")</f>
        <v>NON</v>
      </c>
      <c r="F6" s="38" t="str">
        <f>IF(AND('Secteur 3   Formations'!K8=TRUE,'Secteur 3   Formations'!L8&gt;=1),"OUI","NON")</f>
        <v>NON</v>
      </c>
      <c r="G6" s="38" t="str">
        <f>IF(AND('Secteur 3   Formations'!K7=TRUE,'Secteur 3   Formations'!L8&gt;1),"OUI","NON")</f>
        <v>NON</v>
      </c>
      <c r="H6" s="38" t="str">
        <f>IF(AND(CONCATENATE('Secteur 3   Formations'!K6,'Secteur 3   Formations'!K7,'Secteur 3   Formations'!K8,'Secteur 3   Formations'!K9)="vraivraivraivrai",'Secteur 3   Formations'!L8&gt;=3),"OUI","NON")</f>
        <v>NON</v>
      </c>
    </row>
    <row r="7" spans="1:9" x14ac:dyDescent="0.3">
      <c r="A7" s="14" t="s">
        <v>134</v>
      </c>
      <c r="B7" s="106">
        <f>'Secteur 4   Hyg.-Sec.-Enc.'!M28</f>
        <v>0</v>
      </c>
      <c r="C7" s="13" t="str">
        <f>IF(SECPT4&gt;='Secteur 4   Hyg.-Sec.-Enc.'!H28,"OUI","NON")</f>
        <v>NON</v>
      </c>
      <c r="D7" s="13" t="str">
        <f>IF(SECPT4&gt;='Secteur 4   Hyg.-Sec.-Enc.'!I28,"OUI","NON")</f>
        <v>NON</v>
      </c>
      <c r="E7" s="13" t="str">
        <f>IF(SECPT4&gt;='Secteur 4   Hyg.-Sec.-Enc.'!J28,"OUI","NON")</f>
        <v>NON</v>
      </c>
      <c r="F7" s="38" t="str">
        <f>IF(CONCATENATE('Secteur 4   Hyg.-Sec.-Enc.'!L6,'Secteur 4   Hyg.-Sec.-Enc.'!L9,'Secteur 4   Hyg.-Sec.-Enc.'!L12,'Secteur 4   Hyg.-Sec.-Enc.'!L13)="vraivraivraivrai","OUI","NON")</f>
        <v>NON</v>
      </c>
      <c r="G7" s="38" t="str">
        <f>IF(AND(CONCATENATE('Secteur 4   Hyg.-Sec.-Enc.'!L6,'Secteur 4   Hyg.-Sec.-Enc.'!L7,'Secteur 4   Hyg.-Sec.-Enc.'!L9,'Secteur 4   Hyg.-Sec.-Enc.'!L10,'Secteur 4   Hyg.-Sec.-Enc.'!L12,'Secteur 4   Hyg.-Sec.-Enc.'!L13)="vraivraivraivraivraivrai",'Secteur 4   Hyg.-Sec.-Enc.'!K10&gt;=70),"OUI","NON")</f>
        <v>NON</v>
      </c>
      <c r="H7" s="38" t="str">
        <f>IF(AND(CONCATENATE('Secteur 4   Hyg.-Sec.-Enc.'!L6,'Secteur 4   Hyg.-Sec.-Enc.'!L7,'Secteur 4   Hyg.-Sec.-Enc.'!L8,'Secteur 4   Hyg.-Sec.-Enc.'!L9,'Secteur 4   Hyg.-Sec.-Enc.'!L10,'Secteur 4   Hyg.-Sec.-Enc.'!L11,'Secteur 4   Hyg.-Sec.-Enc.'!L12,'Secteur 4   Hyg.-Sec.-Enc.'!L13,'Secteur 4   Hyg.-Sec.-Enc.'!K13)="vraivraivraivraivraivraivraivraioui",'Secteur 4   Hyg.-Sec.-Enc.'!K10&gt;=80),"OUI","NON")</f>
        <v>NON</v>
      </c>
    </row>
    <row r="8" spans="1:9" x14ac:dyDescent="0.3">
      <c r="A8" s="14" t="s">
        <v>135</v>
      </c>
      <c r="B8" s="106">
        <f>'Secteur 5   La vie fédérale'!M29</f>
        <v>0</v>
      </c>
      <c r="C8" s="13" t="str">
        <f>IF(SECPT5&gt;='Secteur 5   La vie fédérale'!H29,"OUI","NON")</f>
        <v>NON</v>
      </c>
      <c r="D8" s="13" t="str">
        <f>IF(SECPT5&gt;='Secteur 5   La vie fédérale'!I29,"OUI","NON")</f>
        <v>NON</v>
      </c>
      <c r="E8" s="13" t="str">
        <f>IF(SECPT5&gt;='Secteur 5   La vie fédérale'!J29,"OUI","NON")</f>
        <v>NON</v>
      </c>
      <c r="F8" s="38" t="str">
        <f>IF(CONCATENATE('Secteur 5   La vie fédérale'!K6,'Secteur 5   La vie fédérale'!K7,'Secteur 5   La vie fédérale'!K10)="vraivraivrai","OUI","NON")</f>
        <v>NON</v>
      </c>
      <c r="G8" s="38" t="str">
        <f>IF(CONCATENATE('Secteur 5   La vie fédérale'!K6,'Secteur 5   La vie fédérale'!K7,'Secteur 5   La vie fédérale'!K8,'Secteur 5   La vie fédérale'!K10)="vraivraivraivrai","OUI","NON")</f>
        <v>NON</v>
      </c>
      <c r="H8" s="38" t="str">
        <f>IF(CONCATENATE('Secteur 5   La vie fédérale'!K6,'Secteur 5   La vie fédérale'!K7,'Secteur 5   La vie fédérale'!K8,'Secteur 5   La vie fédérale'!K9,'Secteur 5   La vie fédérale'!K10)="vraivraivraivraivrai","OUI","NON")</f>
        <v>NON</v>
      </c>
    </row>
    <row r="10" spans="1:9" hidden="1" x14ac:dyDescent="0.3">
      <c r="C10">
        <f>IF(CONCATENATE(C4,C5,C6,C7,C8)="ouiouiouiouioui",1,0)</f>
        <v>0</v>
      </c>
      <c r="D10">
        <f t="shared" ref="D10:H10" si="0">IF(CONCATENATE(D4,D5,D6,D7,D8)="ouiouiouiouioui",1,0)</f>
        <v>0</v>
      </c>
      <c r="E10">
        <f t="shared" si="0"/>
        <v>0</v>
      </c>
      <c r="F10">
        <f t="shared" si="0"/>
        <v>0</v>
      </c>
      <c r="G10">
        <f t="shared" si="0"/>
        <v>0</v>
      </c>
      <c r="H10">
        <f t="shared" si="0"/>
        <v>0</v>
      </c>
    </row>
    <row r="15" spans="1:9" ht="20.399999999999999" x14ac:dyDescent="0.35">
      <c r="A15" s="160" t="s">
        <v>214</v>
      </c>
      <c r="B15" s="160"/>
      <c r="C15" s="160"/>
      <c r="D15" s="160"/>
      <c r="E15" s="160"/>
      <c r="F15" s="160"/>
      <c r="G15" s="160"/>
    </row>
    <row r="16" spans="1:9" x14ac:dyDescent="0.3">
      <c r="E16" s="231" t="str">
        <f>IF(SUM(E10,H10)=2,"3 ETOILES",IF(SUM(D10,G10)=2,"2 ETOILES",IF(SUM(C10,F10)=2,"1 ETOILE","AUCUNE ETOILE")))</f>
        <v>AUCUNE ETOILE</v>
      </c>
      <c r="F16" s="231"/>
      <c r="G16" s="231"/>
    </row>
    <row r="17" spans="1:7" s="160" customFormat="1" ht="20.399999999999999" x14ac:dyDescent="0.35">
      <c r="A17" s="159"/>
      <c r="E17" s="231"/>
      <c r="F17" s="231"/>
      <c r="G17" s="231"/>
    </row>
    <row r="18" spans="1:7" s="160" customFormat="1" ht="20.25" hidden="1" customHeight="1" x14ac:dyDescent="0.35">
      <c r="E18" s="231"/>
      <c r="F18" s="231"/>
      <c r="G18" s="231"/>
    </row>
    <row r="19" spans="1:7" s="160" customFormat="1" ht="20.25" hidden="1" customHeight="1" x14ac:dyDescent="0.35">
      <c r="E19" s="231"/>
      <c r="F19" s="231"/>
      <c r="G19" s="231"/>
    </row>
    <row r="20" spans="1:7" s="160" customFormat="1" ht="20.399999999999999" x14ac:dyDescent="0.35">
      <c r="E20" s="231"/>
      <c r="F20" s="231"/>
      <c r="G20" s="231"/>
    </row>
  </sheetData>
  <mergeCells count="7">
    <mergeCell ref="E16:G20"/>
    <mergeCell ref="A2:A3"/>
    <mergeCell ref="B2:B3"/>
    <mergeCell ref="F2:H2"/>
    <mergeCell ref="C2:C3"/>
    <mergeCell ref="D2:D3"/>
    <mergeCell ref="E2:E3"/>
  </mergeCells>
  <conditionalFormatting sqref="C4:H8">
    <cfRule type="containsText" dxfId="2" priority="1" operator="containsText" text="NON">
      <formula>NOT(ISERROR(SEARCH("NON",C4)))</formula>
    </cfRule>
    <cfRule type="containsText" dxfId="1" priority="2" operator="containsText" text="OUI">
      <formula>NOT(ISERROR(SEARCH("OUI",C4)))</formula>
    </cfRule>
    <cfRule type="cellIs" dxfId="0" priority="3" operator="equal">
      <formula>"""OUI"""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744"/>
  <sheetViews>
    <sheetView tabSelected="1" topLeftCell="A322" zoomScaleNormal="100" workbookViewId="0">
      <selection activeCell="E325" sqref="E325"/>
    </sheetView>
  </sheetViews>
  <sheetFormatPr baseColWidth="10" defaultColWidth="11.44140625" defaultRowHeight="13.8" x14ac:dyDescent="0.25"/>
  <cols>
    <col min="1" max="6" width="22.109375" style="3" customWidth="1"/>
    <col min="7" max="7" width="19.44140625" style="3" bestFit="1" customWidth="1"/>
    <col min="8" max="16384" width="11.44140625" style="3"/>
  </cols>
  <sheetData>
    <row r="1" spans="1:25" x14ac:dyDescent="0.25">
      <c r="A1" s="237" t="s">
        <v>25</v>
      </c>
      <c r="Y1" s="3" t="s">
        <v>195</v>
      </c>
    </row>
    <row r="2" spans="1:25" x14ac:dyDescent="0.25">
      <c r="A2" s="238"/>
      <c r="D2" s="88" t="s">
        <v>139</v>
      </c>
      <c r="E2" s="88"/>
    </row>
    <row r="3" spans="1:25" ht="14.4" thickBot="1" x14ac:dyDescent="0.3">
      <c r="A3" s="239"/>
    </row>
    <row r="4" spans="1:25" x14ac:dyDescent="0.25">
      <c r="A4" s="3" t="s">
        <v>137</v>
      </c>
    </row>
    <row r="6" spans="1:25" x14ac:dyDescent="0.25">
      <c r="A6" s="3" t="s">
        <v>138</v>
      </c>
    </row>
    <row r="51" spans="1:4" ht="14.4" thickBot="1" x14ac:dyDescent="0.3"/>
    <row r="52" spans="1:4" x14ac:dyDescent="0.25">
      <c r="A52" s="237" t="s">
        <v>29</v>
      </c>
    </row>
    <row r="53" spans="1:4" ht="14.4" thickBot="1" x14ac:dyDescent="0.3">
      <c r="A53" s="239"/>
      <c r="D53" s="88" t="s">
        <v>140</v>
      </c>
    </row>
    <row r="130" spans="1:9" x14ac:dyDescent="0.25">
      <c r="A130" s="3" t="s">
        <v>59</v>
      </c>
      <c r="F130" s="241" t="s">
        <v>140</v>
      </c>
      <c r="G130" s="241"/>
      <c r="H130" s="241"/>
    </row>
    <row r="132" spans="1:9" x14ac:dyDescent="0.25">
      <c r="A132" s="3" t="s">
        <v>145</v>
      </c>
      <c r="C132" s="3" t="s">
        <v>146</v>
      </c>
      <c r="E132" s="3" t="s">
        <v>147</v>
      </c>
    </row>
    <row r="133" spans="1:9" x14ac:dyDescent="0.25">
      <c r="A133" s="240"/>
      <c r="B133" s="240"/>
      <c r="C133" s="240"/>
      <c r="D133" s="240"/>
      <c r="E133" s="240"/>
      <c r="F133" s="240"/>
      <c r="G133" s="240"/>
      <c r="H133" s="240"/>
      <c r="I133" s="240"/>
    </row>
    <row r="323" spans="1:6" ht="14.4" x14ac:dyDescent="0.3">
      <c r="A323" s="89" t="s">
        <v>155</v>
      </c>
      <c r="B323" s="89"/>
      <c r="C323" s="10" t="s">
        <v>140</v>
      </c>
    </row>
    <row r="326" spans="1:6" x14ac:dyDescent="0.25">
      <c r="A326" s="3" t="s">
        <v>160</v>
      </c>
      <c r="D326" s="3" t="s">
        <v>161</v>
      </c>
    </row>
    <row r="327" spans="1:6" x14ac:dyDescent="0.25">
      <c r="A327" s="3" t="s">
        <v>162</v>
      </c>
    </row>
    <row r="328" spans="1:6" ht="14.4" thickBot="1" x14ac:dyDescent="0.3"/>
    <row r="329" spans="1:6" ht="14.4" thickBot="1" x14ac:dyDescent="0.3">
      <c r="A329" s="92" t="s">
        <v>163</v>
      </c>
      <c r="B329" s="92" t="s">
        <v>156</v>
      </c>
      <c r="C329" s="93" t="s">
        <v>145</v>
      </c>
      <c r="D329" s="93" t="s">
        <v>157</v>
      </c>
      <c r="E329" s="93" t="s">
        <v>158</v>
      </c>
      <c r="F329" s="94" t="s">
        <v>159</v>
      </c>
    </row>
    <row r="330" spans="1:6" x14ac:dyDescent="0.25">
      <c r="A330" s="91"/>
      <c r="B330" s="91"/>
      <c r="C330" s="91"/>
      <c r="D330" s="91"/>
      <c r="E330" s="91"/>
      <c r="F330" s="91"/>
    </row>
    <row r="331" spans="1:6" x14ac:dyDescent="0.25">
      <c r="A331" s="90"/>
      <c r="B331" s="90"/>
      <c r="C331" s="90"/>
      <c r="D331" s="90"/>
      <c r="E331" s="90"/>
      <c r="F331" s="90"/>
    </row>
    <row r="332" spans="1:6" x14ac:dyDescent="0.25">
      <c r="A332" s="90"/>
      <c r="B332" s="90"/>
      <c r="C332" s="90"/>
      <c r="D332" s="90"/>
      <c r="E332" s="90"/>
      <c r="F332" s="90"/>
    </row>
    <row r="333" spans="1:6" x14ac:dyDescent="0.25">
      <c r="A333" s="90"/>
      <c r="B333" s="90"/>
      <c r="C333" s="90"/>
      <c r="D333" s="90"/>
      <c r="E333" s="90"/>
      <c r="F333" s="90"/>
    </row>
    <row r="334" spans="1:6" x14ac:dyDescent="0.25">
      <c r="A334" s="90"/>
      <c r="B334" s="90"/>
      <c r="C334" s="90"/>
      <c r="D334" s="90"/>
      <c r="E334" s="90"/>
      <c r="F334" s="90"/>
    </row>
    <row r="335" spans="1:6" x14ac:dyDescent="0.25">
      <c r="A335" s="90"/>
      <c r="B335" s="90"/>
      <c r="C335" s="90"/>
      <c r="D335" s="90"/>
      <c r="E335" s="90"/>
      <c r="F335" s="90"/>
    </row>
    <row r="336" spans="1:6" x14ac:dyDescent="0.25">
      <c r="A336" s="90"/>
      <c r="B336" s="90"/>
      <c r="C336" s="90"/>
      <c r="D336" s="90"/>
      <c r="E336" s="90"/>
      <c r="F336" s="90"/>
    </row>
    <row r="337" spans="1:6" x14ac:dyDescent="0.25">
      <c r="A337" s="90"/>
      <c r="B337" s="90"/>
      <c r="C337" s="90"/>
      <c r="D337" s="90"/>
      <c r="E337" s="90"/>
      <c r="F337" s="90"/>
    </row>
    <row r="338" spans="1:6" x14ac:dyDescent="0.25">
      <c r="A338" s="90"/>
      <c r="B338" s="90"/>
      <c r="C338" s="90"/>
      <c r="D338" s="90"/>
      <c r="E338" s="90"/>
      <c r="F338" s="90"/>
    </row>
    <row r="339" spans="1:6" x14ac:dyDescent="0.25">
      <c r="A339" s="90"/>
      <c r="B339" s="90"/>
      <c r="C339" s="90"/>
      <c r="D339" s="90"/>
      <c r="E339" s="90"/>
      <c r="F339" s="90"/>
    </row>
    <row r="341" spans="1:6" x14ac:dyDescent="0.25">
      <c r="A341" s="3" t="s">
        <v>168</v>
      </c>
      <c r="E341" s="3" t="s">
        <v>164</v>
      </c>
    </row>
    <row r="343" spans="1:6" x14ac:dyDescent="0.25">
      <c r="A343" s="90" t="s">
        <v>165</v>
      </c>
      <c r="B343" s="90" t="s">
        <v>166</v>
      </c>
    </row>
    <row r="344" spans="1:6" x14ac:dyDescent="0.25">
      <c r="A344" s="90"/>
      <c r="B344" s="90"/>
    </row>
    <row r="345" spans="1:6" x14ac:dyDescent="0.25">
      <c r="A345" s="90"/>
      <c r="B345" s="90"/>
    </row>
    <row r="346" spans="1:6" x14ac:dyDescent="0.25">
      <c r="A346" s="90"/>
      <c r="B346" s="90"/>
    </row>
    <row r="347" spans="1:6" x14ac:dyDescent="0.25">
      <c r="A347" s="90"/>
      <c r="B347" s="90"/>
    </row>
    <row r="348" spans="1:6" x14ac:dyDescent="0.25">
      <c r="A348" s="90"/>
      <c r="B348" s="90"/>
    </row>
    <row r="349" spans="1:6" x14ac:dyDescent="0.25">
      <c r="A349" s="90"/>
      <c r="B349" s="90"/>
    </row>
    <row r="350" spans="1:6" x14ac:dyDescent="0.25">
      <c r="A350" s="90"/>
      <c r="B350" s="90"/>
    </row>
    <row r="351" spans="1:6" x14ac:dyDescent="0.25">
      <c r="A351" s="90"/>
      <c r="B351" s="90"/>
    </row>
    <row r="352" spans="1:6" x14ac:dyDescent="0.25">
      <c r="A352" s="90"/>
      <c r="B352" s="90"/>
    </row>
    <row r="353" spans="1:4" x14ac:dyDescent="0.25">
      <c r="A353" s="90"/>
      <c r="B353" s="90"/>
    </row>
    <row r="354" spans="1:4" x14ac:dyDescent="0.25">
      <c r="A354" s="90"/>
      <c r="B354" s="90"/>
    </row>
    <row r="355" spans="1:4" x14ac:dyDescent="0.25">
      <c r="A355" s="90"/>
      <c r="B355" s="90"/>
    </row>
    <row r="356" spans="1:4" x14ac:dyDescent="0.25">
      <c r="A356" s="90"/>
      <c r="B356" s="90"/>
    </row>
    <row r="357" spans="1:4" x14ac:dyDescent="0.25">
      <c r="A357" s="90"/>
      <c r="B357" s="90"/>
    </row>
    <row r="358" spans="1:4" x14ac:dyDescent="0.25">
      <c r="A358" s="90"/>
      <c r="B358" s="90"/>
    </row>
    <row r="359" spans="1:4" x14ac:dyDescent="0.25">
      <c r="A359" s="90"/>
      <c r="B359" s="90"/>
    </row>
    <row r="360" spans="1:4" x14ac:dyDescent="0.25">
      <c r="A360" s="90"/>
      <c r="B360" s="90"/>
    </row>
    <row r="361" spans="1:4" x14ac:dyDescent="0.25">
      <c r="A361" s="90"/>
      <c r="B361" s="90"/>
    </row>
    <row r="362" spans="1:4" x14ac:dyDescent="0.25">
      <c r="A362" s="90"/>
      <c r="B362" s="90"/>
    </row>
    <row r="363" spans="1:4" x14ac:dyDescent="0.25">
      <c r="A363" s="90"/>
      <c r="B363" s="90"/>
    </row>
    <row r="364" spans="1:4" x14ac:dyDescent="0.25">
      <c r="A364" s="90"/>
      <c r="B364" s="90"/>
    </row>
    <row r="365" spans="1:4" x14ac:dyDescent="0.25">
      <c r="A365" s="90"/>
      <c r="B365" s="90"/>
    </row>
    <row r="367" spans="1:4" x14ac:dyDescent="0.25">
      <c r="A367" s="3" t="s">
        <v>167</v>
      </c>
      <c r="D367" s="3" t="s">
        <v>164</v>
      </c>
    </row>
    <row r="368" spans="1:4" ht="14.4" thickBot="1" x14ac:dyDescent="0.3"/>
    <row r="369" spans="1:7" x14ac:dyDescent="0.25">
      <c r="A369" s="95" t="s">
        <v>163</v>
      </c>
      <c r="B369" s="95" t="s">
        <v>166</v>
      </c>
      <c r="C369" s="95" t="s">
        <v>156</v>
      </c>
      <c r="D369" s="96" t="s">
        <v>145</v>
      </c>
      <c r="E369" s="96" t="s">
        <v>157</v>
      </c>
      <c r="F369" s="96" t="s">
        <v>158</v>
      </c>
      <c r="G369" s="97" t="s">
        <v>159</v>
      </c>
    </row>
    <row r="370" spans="1:7" x14ac:dyDescent="0.25">
      <c r="A370" s="90"/>
      <c r="B370" s="90"/>
      <c r="C370" s="90"/>
      <c r="D370" s="90"/>
      <c r="E370" s="90"/>
      <c r="F370" s="90"/>
      <c r="G370" s="90"/>
    </row>
    <row r="371" spans="1:7" x14ac:dyDescent="0.25">
      <c r="A371" s="90"/>
      <c r="B371" s="90"/>
      <c r="C371" s="90"/>
      <c r="D371" s="90"/>
      <c r="E371" s="90"/>
      <c r="F371" s="90"/>
      <c r="G371" s="90"/>
    </row>
    <row r="372" spans="1:7" x14ac:dyDescent="0.25">
      <c r="A372" s="90"/>
      <c r="B372" s="90"/>
      <c r="C372" s="90"/>
      <c r="D372" s="90"/>
      <c r="E372" s="90"/>
      <c r="F372" s="90"/>
      <c r="G372" s="90"/>
    </row>
    <row r="373" spans="1:7" x14ac:dyDescent="0.25">
      <c r="A373" s="90"/>
      <c r="B373" s="90"/>
      <c r="C373" s="90"/>
      <c r="D373" s="90"/>
      <c r="E373" s="90"/>
      <c r="F373" s="90"/>
      <c r="G373" s="90"/>
    </row>
    <row r="374" spans="1:7" x14ac:dyDescent="0.25">
      <c r="A374" s="90"/>
      <c r="B374" s="90"/>
      <c r="C374" s="90"/>
      <c r="D374" s="90"/>
      <c r="E374" s="90"/>
      <c r="F374" s="90"/>
      <c r="G374" s="90"/>
    </row>
    <row r="375" spans="1:7" x14ac:dyDescent="0.25">
      <c r="A375" s="90"/>
      <c r="B375" s="90"/>
      <c r="C375" s="90"/>
      <c r="D375" s="90"/>
      <c r="E375" s="90"/>
      <c r="F375" s="90"/>
      <c r="G375" s="90"/>
    </row>
    <row r="376" spans="1:7" x14ac:dyDescent="0.25">
      <c r="A376" s="90"/>
      <c r="B376" s="90"/>
      <c r="C376" s="90"/>
      <c r="D376" s="90"/>
      <c r="E376" s="90"/>
      <c r="F376" s="90"/>
      <c r="G376" s="90"/>
    </row>
    <row r="377" spans="1:7" x14ac:dyDescent="0.25">
      <c r="A377" s="90"/>
      <c r="B377" s="90"/>
      <c r="C377" s="90"/>
      <c r="D377" s="90"/>
      <c r="E377" s="90"/>
      <c r="F377" s="90"/>
      <c r="G377" s="90"/>
    </row>
    <row r="378" spans="1:7" x14ac:dyDescent="0.25">
      <c r="A378" s="90"/>
      <c r="B378" s="90"/>
      <c r="C378" s="90"/>
      <c r="D378" s="90"/>
      <c r="E378" s="90"/>
      <c r="F378" s="90"/>
      <c r="G378" s="90"/>
    </row>
    <row r="379" spans="1:7" x14ac:dyDescent="0.25">
      <c r="A379" s="90"/>
      <c r="B379" s="90"/>
      <c r="C379" s="90"/>
      <c r="D379" s="90"/>
      <c r="E379" s="90"/>
      <c r="F379" s="90"/>
      <c r="G379" s="90"/>
    </row>
    <row r="380" spans="1:7" x14ac:dyDescent="0.25">
      <c r="A380" s="90"/>
      <c r="B380" s="90"/>
      <c r="C380" s="90"/>
      <c r="D380" s="90"/>
      <c r="E380" s="90"/>
      <c r="F380" s="90"/>
      <c r="G380" s="90"/>
    </row>
    <row r="381" spans="1:7" x14ac:dyDescent="0.25">
      <c r="A381" s="90"/>
      <c r="B381" s="90"/>
      <c r="C381" s="90"/>
      <c r="D381" s="90"/>
      <c r="E381" s="90"/>
      <c r="F381" s="90"/>
      <c r="G381" s="90"/>
    </row>
    <row r="382" spans="1:7" x14ac:dyDescent="0.25">
      <c r="A382" s="90"/>
      <c r="B382" s="90"/>
      <c r="C382" s="90"/>
      <c r="D382" s="90"/>
      <c r="E382" s="90"/>
      <c r="F382" s="90"/>
      <c r="G382" s="90"/>
    </row>
    <row r="383" spans="1:7" x14ac:dyDescent="0.25">
      <c r="A383" s="90"/>
      <c r="B383" s="90"/>
      <c r="C383" s="90"/>
      <c r="D383" s="90"/>
      <c r="E383" s="90"/>
      <c r="F383" s="90"/>
      <c r="G383" s="90"/>
    </row>
    <row r="384" spans="1:7" x14ac:dyDescent="0.25">
      <c r="A384" s="90"/>
      <c r="B384" s="90"/>
      <c r="C384" s="90"/>
      <c r="D384" s="90"/>
      <c r="E384" s="90"/>
      <c r="F384" s="90"/>
      <c r="G384" s="90"/>
    </row>
    <row r="385" spans="1:7" x14ac:dyDescent="0.25">
      <c r="A385" s="90"/>
      <c r="B385" s="90"/>
      <c r="C385" s="90"/>
      <c r="D385" s="90"/>
      <c r="E385" s="90"/>
      <c r="F385" s="90"/>
      <c r="G385" s="90"/>
    </row>
    <row r="386" spans="1:7" x14ac:dyDescent="0.25">
      <c r="A386" s="90"/>
      <c r="B386" s="90"/>
      <c r="C386" s="90"/>
      <c r="D386" s="90"/>
      <c r="E386" s="90"/>
      <c r="F386" s="90"/>
      <c r="G386" s="90"/>
    </row>
    <row r="387" spans="1:7" x14ac:dyDescent="0.25">
      <c r="A387" s="90"/>
      <c r="B387" s="90"/>
      <c r="C387" s="90"/>
      <c r="D387" s="90"/>
      <c r="E387" s="90"/>
      <c r="F387" s="90"/>
      <c r="G387" s="90"/>
    </row>
    <row r="390" spans="1:7" x14ac:dyDescent="0.25">
      <c r="A390" s="3" t="s">
        <v>169</v>
      </c>
    </row>
    <row r="392" spans="1:7" x14ac:dyDescent="0.25">
      <c r="A392" s="3" t="s">
        <v>170</v>
      </c>
      <c r="C392" s="99"/>
    </row>
    <row r="394" spans="1:7" x14ac:dyDescent="0.25">
      <c r="A394" s="3" t="s">
        <v>171</v>
      </c>
    </row>
    <row r="395" spans="1:7" ht="14.4" thickBot="1" x14ac:dyDescent="0.3"/>
    <row r="396" spans="1:7" x14ac:dyDescent="0.25">
      <c r="A396" s="95" t="s">
        <v>172</v>
      </c>
      <c r="B396" s="95" t="s">
        <v>156</v>
      </c>
      <c r="C396" s="96" t="s">
        <v>145</v>
      </c>
      <c r="D396" s="96" t="s">
        <v>157</v>
      </c>
      <c r="E396" s="96" t="s">
        <v>158</v>
      </c>
      <c r="F396" s="97" t="s">
        <v>159</v>
      </c>
    </row>
    <row r="397" spans="1:7" x14ac:dyDescent="0.25">
      <c r="A397" s="90"/>
      <c r="B397" s="90"/>
      <c r="C397" s="90"/>
      <c r="D397" s="90"/>
      <c r="E397" s="90"/>
      <c r="F397" s="90"/>
    </row>
    <row r="398" spans="1:7" x14ac:dyDescent="0.25">
      <c r="A398" s="90"/>
      <c r="B398" s="90"/>
      <c r="C398" s="90"/>
      <c r="D398" s="90"/>
      <c r="E398" s="90"/>
      <c r="F398" s="90"/>
    </row>
    <row r="399" spans="1:7" x14ac:dyDescent="0.25">
      <c r="A399" s="90"/>
      <c r="B399" s="90"/>
      <c r="C399" s="90"/>
      <c r="D399" s="90"/>
      <c r="E399" s="90"/>
      <c r="F399" s="90"/>
    </row>
    <row r="400" spans="1:7" x14ac:dyDescent="0.25">
      <c r="A400" s="90"/>
      <c r="B400" s="90"/>
      <c r="C400" s="90"/>
      <c r="D400" s="90"/>
      <c r="E400" s="90"/>
      <c r="F400" s="90"/>
    </row>
    <row r="401" spans="1:6" x14ac:dyDescent="0.25">
      <c r="A401" s="90"/>
      <c r="B401" s="90"/>
      <c r="C401" s="90"/>
      <c r="D401" s="90"/>
      <c r="E401" s="90"/>
      <c r="F401" s="90"/>
    </row>
    <row r="636" spans="1:3" ht="14.4" x14ac:dyDescent="0.3">
      <c r="A636" s="3" t="s">
        <v>173</v>
      </c>
      <c r="C636" s="10" t="s">
        <v>140</v>
      </c>
    </row>
    <row r="638" spans="1:3" x14ac:dyDescent="0.25">
      <c r="A638" s="3" t="s">
        <v>174</v>
      </c>
      <c r="C638" s="99"/>
    </row>
    <row r="641" spans="1:4" x14ac:dyDescent="0.25">
      <c r="A641" s="3" t="s">
        <v>286</v>
      </c>
    </row>
    <row r="643" spans="1:4" x14ac:dyDescent="0.25">
      <c r="A643" s="90" t="s">
        <v>175</v>
      </c>
      <c r="B643" s="90" t="s">
        <v>145</v>
      </c>
      <c r="C643" s="90" t="s">
        <v>157</v>
      </c>
      <c r="D643" s="90" t="s">
        <v>176</v>
      </c>
    </row>
    <row r="644" spans="1:4" x14ac:dyDescent="0.25">
      <c r="A644" s="90"/>
      <c r="B644" s="90"/>
      <c r="C644" s="90"/>
      <c r="D644" s="90"/>
    </row>
    <row r="645" spans="1:4" x14ac:dyDescent="0.25">
      <c r="A645" s="90"/>
      <c r="B645" s="90"/>
      <c r="C645" s="90"/>
      <c r="D645" s="90"/>
    </row>
    <row r="646" spans="1:4" x14ac:dyDescent="0.25">
      <c r="A646" s="90"/>
      <c r="B646" s="90"/>
      <c r="C646" s="90"/>
      <c r="D646" s="90"/>
    </row>
    <row r="647" spans="1:4" x14ac:dyDescent="0.25">
      <c r="A647" s="90"/>
      <c r="B647" s="90"/>
      <c r="C647" s="90"/>
      <c r="D647" s="90"/>
    </row>
    <row r="648" spans="1:4" x14ac:dyDescent="0.25">
      <c r="A648" s="90"/>
      <c r="B648" s="90"/>
      <c r="C648" s="90"/>
      <c r="D648" s="90"/>
    </row>
    <row r="649" spans="1:4" x14ac:dyDescent="0.25">
      <c r="A649" s="90"/>
      <c r="B649" s="90"/>
      <c r="C649" s="90"/>
      <c r="D649" s="90"/>
    </row>
    <row r="650" spans="1:4" x14ac:dyDescent="0.25">
      <c r="A650" s="90"/>
      <c r="B650" s="90"/>
      <c r="C650" s="90"/>
      <c r="D650" s="90"/>
    </row>
    <row r="651" spans="1:4" x14ac:dyDescent="0.25">
      <c r="A651" s="90"/>
      <c r="B651" s="90"/>
      <c r="C651" s="90"/>
      <c r="D651" s="90"/>
    </row>
    <row r="652" spans="1:4" x14ac:dyDescent="0.25">
      <c r="A652" s="90"/>
      <c r="B652" s="90"/>
      <c r="C652" s="90"/>
      <c r="D652" s="90"/>
    </row>
    <row r="653" spans="1:4" x14ac:dyDescent="0.25">
      <c r="A653" s="90"/>
      <c r="B653" s="90"/>
      <c r="C653" s="90"/>
      <c r="D653" s="90"/>
    </row>
    <row r="654" spans="1:4" x14ac:dyDescent="0.25">
      <c r="A654" s="90"/>
      <c r="B654" s="90"/>
      <c r="C654" s="90"/>
      <c r="D654" s="90"/>
    </row>
    <row r="655" spans="1:4" x14ac:dyDescent="0.25">
      <c r="A655" s="90"/>
      <c r="B655" s="90"/>
      <c r="C655" s="90"/>
      <c r="D655" s="90"/>
    </row>
    <row r="656" spans="1:4" x14ac:dyDescent="0.25">
      <c r="A656" s="90"/>
      <c r="B656" s="90"/>
      <c r="C656" s="90"/>
      <c r="D656" s="90"/>
    </row>
    <row r="710" spans="1:6" ht="14.4" x14ac:dyDescent="0.3">
      <c r="A710" s="3" t="s">
        <v>207</v>
      </c>
      <c r="B710" s="3" t="s">
        <v>326</v>
      </c>
      <c r="F710" s="10" t="s">
        <v>140</v>
      </c>
    </row>
    <row r="712" spans="1:6" x14ac:dyDescent="0.25">
      <c r="A712" s="3" t="s">
        <v>327</v>
      </c>
      <c r="B712" s="3" t="s">
        <v>328</v>
      </c>
    </row>
    <row r="713" spans="1:6" x14ac:dyDescent="0.25">
      <c r="A713" s="90"/>
      <c r="B713" s="234"/>
      <c r="C713" s="235"/>
      <c r="D713" s="235"/>
      <c r="E713" s="235"/>
      <c r="F713" s="236"/>
    </row>
    <row r="714" spans="1:6" x14ac:dyDescent="0.25">
      <c r="A714" s="90"/>
      <c r="B714" s="234"/>
      <c r="C714" s="235"/>
      <c r="D714" s="235"/>
      <c r="E714" s="235"/>
      <c r="F714" s="236"/>
    </row>
    <row r="715" spans="1:6" x14ac:dyDescent="0.25">
      <c r="A715" s="90"/>
      <c r="B715" s="234"/>
      <c r="C715" s="235"/>
      <c r="D715" s="235"/>
      <c r="E715" s="235"/>
      <c r="F715" s="236"/>
    </row>
    <row r="716" spans="1:6" x14ac:dyDescent="0.25">
      <c r="A716" s="90"/>
      <c r="B716" s="234"/>
      <c r="C716" s="235"/>
      <c r="D716" s="235"/>
      <c r="E716" s="235"/>
      <c r="F716" s="236"/>
    </row>
    <row r="717" spans="1:6" x14ac:dyDescent="0.25">
      <c r="A717" s="90"/>
      <c r="B717" s="234"/>
      <c r="C717" s="235"/>
      <c r="D717" s="235"/>
      <c r="E717" s="235"/>
      <c r="F717" s="236"/>
    </row>
    <row r="718" spans="1:6" x14ac:dyDescent="0.25">
      <c r="A718" s="90"/>
      <c r="B718" s="234"/>
      <c r="C718" s="235"/>
      <c r="D718" s="235"/>
      <c r="E718" s="235"/>
      <c r="F718" s="236"/>
    </row>
    <row r="719" spans="1:6" x14ac:dyDescent="0.25">
      <c r="A719" s="90"/>
      <c r="B719" s="234"/>
      <c r="C719" s="235"/>
      <c r="D719" s="235"/>
      <c r="E719" s="235"/>
      <c r="F719" s="236"/>
    </row>
    <row r="720" spans="1:6" x14ac:dyDescent="0.25">
      <c r="A720" s="90"/>
      <c r="B720" s="234"/>
      <c r="C720" s="235"/>
      <c r="D720" s="235"/>
      <c r="E720" s="235"/>
      <c r="F720" s="236"/>
    </row>
    <row r="721" spans="1:6" x14ac:dyDescent="0.25">
      <c r="A721" s="90"/>
      <c r="B721" s="234"/>
      <c r="C721" s="235"/>
      <c r="D721" s="235"/>
      <c r="E721" s="235"/>
      <c r="F721" s="236"/>
    </row>
    <row r="722" spans="1:6" x14ac:dyDescent="0.25">
      <c r="A722" s="90"/>
      <c r="B722" s="234"/>
      <c r="C722" s="235"/>
      <c r="D722" s="235"/>
      <c r="E722" s="235"/>
      <c r="F722" s="236"/>
    </row>
    <row r="723" spans="1:6" x14ac:dyDescent="0.25">
      <c r="A723" s="90"/>
      <c r="B723" s="234"/>
      <c r="C723" s="235"/>
      <c r="D723" s="235"/>
      <c r="E723" s="235"/>
      <c r="F723" s="236"/>
    </row>
    <row r="724" spans="1:6" x14ac:dyDescent="0.25">
      <c r="A724" s="90"/>
      <c r="B724" s="234"/>
      <c r="C724" s="235"/>
      <c r="D724" s="235"/>
      <c r="E724" s="235"/>
      <c r="F724" s="236"/>
    </row>
    <row r="725" spans="1:6" x14ac:dyDescent="0.25">
      <c r="A725" s="90"/>
      <c r="B725" s="234"/>
      <c r="C725" s="235"/>
      <c r="D725" s="235"/>
      <c r="E725" s="235"/>
      <c r="F725" s="236"/>
    </row>
    <row r="726" spans="1:6" x14ac:dyDescent="0.25">
      <c r="A726" s="90"/>
      <c r="B726" s="234"/>
      <c r="C726" s="235"/>
      <c r="D726" s="235"/>
      <c r="E726" s="235"/>
      <c r="F726" s="236"/>
    </row>
    <row r="727" spans="1:6" x14ac:dyDescent="0.25">
      <c r="B727" s="78"/>
      <c r="C727" s="78"/>
      <c r="D727" s="78"/>
      <c r="E727" s="78"/>
      <c r="F727" s="78"/>
    </row>
    <row r="728" spans="1:6" ht="14.4" x14ac:dyDescent="0.3">
      <c r="A728" s="3" t="s">
        <v>208</v>
      </c>
      <c r="F728" s="10" t="s">
        <v>140</v>
      </c>
    </row>
    <row r="730" spans="1:6" x14ac:dyDescent="0.25">
      <c r="A730" s="3" t="s">
        <v>327</v>
      </c>
      <c r="B730" s="3" t="s">
        <v>328</v>
      </c>
    </row>
    <row r="731" spans="1:6" x14ac:dyDescent="0.25">
      <c r="A731" s="90"/>
      <c r="B731" s="234"/>
      <c r="C731" s="235"/>
      <c r="D731" s="235"/>
      <c r="E731" s="235"/>
      <c r="F731" s="236"/>
    </row>
    <row r="732" spans="1:6" x14ac:dyDescent="0.25">
      <c r="A732" s="90"/>
      <c r="B732" s="234"/>
      <c r="C732" s="235"/>
      <c r="D732" s="235"/>
      <c r="E732" s="235"/>
      <c r="F732" s="236"/>
    </row>
    <row r="733" spans="1:6" x14ac:dyDescent="0.25">
      <c r="A733" s="90"/>
      <c r="B733" s="234"/>
      <c r="C733" s="235"/>
      <c r="D733" s="235"/>
      <c r="E733" s="235"/>
      <c r="F733" s="236"/>
    </row>
    <row r="734" spans="1:6" x14ac:dyDescent="0.25">
      <c r="A734" s="90"/>
      <c r="B734" s="234"/>
      <c r="C734" s="235"/>
      <c r="D734" s="235"/>
      <c r="E734" s="235"/>
      <c r="F734" s="236"/>
    </row>
    <row r="735" spans="1:6" x14ac:dyDescent="0.25">
      <c r="A735" s="90"/>
      <c r="B735" s="234"/>
      <c r="C735" s="235"/>
      <c r="D735" s="235"/>
      <c r="E735" s="235"/>
      <c r="F735" s="236"/>
    </row>
    <row r="736" spans="1:6" x14ac:dyDescent="0.25">
      <c r="A736" s="90"/>
      <c r="B736" s="234"/>
      <c r="C736" s="235"/>
      <c r="D736" s="235"/>
      <c r="E736" s="235"/>
      <c r="F736" s="236"/>
    </row>
    <row r="737" spans="1:6" x14ac:dyDescent="0.25">
      <c r="A737" s="90"/>
      <c r="B737" s="234"/>
      <c r="C737" s="235"/>
      <c r="D737" s="235"/>
      <c r="E737" s="235"/>
      <c r="F737" s="236"/>
    </row>
    <row r="738" spans="1:6" x14ac:dyDescent="0.25">
      <c r="A738" s="90"/>
      <c r="B738" s="234"/>
      <c r="C738" s="235"/>
      <c r="D738" s="235"/>
      <c r="E738" s="235"/>
      <c r="F738" s="236"/>
    </row>
    <row r="739" spans="1:6" x14ac:dyDescent="0.25">
      <c r="A739" s="90"/>
      <c r="B739" s="234"/>
      <c r="C739" s="235"/>
      <c r="D739" s="235"/>
      <c r="E739" s="235"/>
      <c r="F739" s="236"/>
    </row>
    <row r="740" spans="1:6" x14ac:dyDescent="0.25">
      <c r="A740" s="90"/>
      <c r="B740" s="234"/>
      <c r="C740" s="235"/>
      <c r="D740" s="235"/>
      <c r="E740" s="235"/>
      <c r="F740" s="236"/>
    </row>
    <row r="741" spans="1:6" x14ac:dyDescent="0.25">
      <c r="A741" s="90"/>
      <c r="B741" s="234"/>
      <c r="C741" s="235"/>
      <c r="D741" s="235"/>
      <c r="E741" s="235"/>
      <c r="F741" s="236"/>
    </row>
    <row r="742" spans="1:6" x14ac:dyDescent="0.25">
      <c r="A742" s="90"/>
      <c r="B742" s="234"/>
      <c r="C742" s="235"/>
      <c r="D742" s="235"/>
      <c r="E742" s="235"/>
      <c r="F742" s="236"/>
    </row>
    <row r="743" spans="1:6" x14ac:dyDescent="0.25">
      <c r="A743" s="90"/>
      <c r="B743" s="234"/>
      <c r="C743" s="235"/>
      <c r="D743" s="235"/>
      <c r="E743" s="235"/>
      <c r="F743" s="236"/>
    </row>
    <row r="744" spans="1:6" x14ac:dyDescent="0.25">
      <c r="A744" s="90"/>
      <c r="B744" s="234"/>
      <c r="C744" s="235"/>
      <c r="D744" s="235"/>
      <c r="E744" s="235"/>
      <c r="F744" s="236"/>
    </row>
  </sheetData>
  <mergeCells count="34">
    <mergeCell ref="B741:F741"/>
    <mergeCell ref="B742:F742"/>
    <mergeCell ref="B743:F743"/>
    <mergeCell ref="B744:F744"/>
    <mergeCell ref="B736:F736"/>
    <mergeCell ref="B737:F737"/>
    <mergeCell ref="B738:F738"/>
    <mergeCell ref="B739:F739"/>
    <mergeCell ref="B740:F740"/>
    <mergeCell ref="B731:F731"/>
    <mergeCell ref="B732:F732"/>
    <mergeCell ref="B733:F733"/>
    <mergeCell ref="B734:F734"/>
    <mergeCell ref="B735:F735"/>
    <mergeCell ref="B726:F726"/>
    <mergeCell ref="B715:F715"/>
    <mergeCell ref="B716:F716"/>
    <mergeCell ref="B717:F717"/>
    <mergeCell ref="B718:F718"/>
    <mergeCell ref="B719:F719"/>
    <mergeCell ref="B720:F720"/>
    <mergeCell ref="B722:F722"/>
    <mergeCell ref="B723:F723"/>
    <mergeCell ref="B724:F724"/>
    <mergeCell ref="B725:F725"/>
    <mergeCell ref="B713:F713"/>
    <mergeCell ref="B714:F714"/>
    <mergeCell ref="B721:F721"/>
    <mergeCell ref="A1:A3"/>
    <mergeCell ref="A52:A53"/>
    <mergeCell ref="E133:I133"/>
    <mergeCell ref="F130:H130"/>
    <mergeCell ref="A133:B133"/>
    <mergeCell ref="C133:D133"/>
  </mergeCells>
  <hyperlinks>
    <hyperlink ref="D2:E2" location="S1BG8f1" display="Retour au document" xr:uid="{00000000-0004-0000-0700-000000000000}"/>
    <hyperlink ref="D53" location="S1BG10F1" display="Retour au formulaire" xr:uid="{00000000-0004-0000-0700-000001000000}"/>
    <hyperlink ref="F130:H130" location="COS3FDOC1" display="Retour au formulaire" xr:uid="{00000000-0004-0000-0700-000002000000}"/>
    <hyperlink ref="C323" location="formcadre" display="Retour au formulaire" xr:uid="{00000000-0004-0000-0700-000003000000}"/>
    <hyperlink ref="C636" location="dearetour" display="Retour au formulaire" xr:uid="{00000000-0004-0000-0700-000004000000}"/>
    <hyperlink ref="F710" location="SECT5" display="Retour au formulaire" xr:uid="{00000000-0004-0000-0700-000005000000}"/>
    <hyperlink ref="F728" location="SECT5" display="Retour au formulaire" xr:uid="{00000000-0004-0000-0700-0000060000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28</vt:i4>
      </vt:variant>
    </vt:vector>
  </HeadingPairs>
  <TitlesOfParts>
    <vt:vector size="36" baseType="lpstr">
      <vt:lpstr>Explications et Menu</vt:lpstr>
      <vt:lpstr>Section 1 - Bonne gouvernance</vt:lpstr>
      <vt:lpstr>Section 2 - Ethique</vt:lpstr>
      <vt:lpstr>Secteur 3   Formations</vt:lpstr>
      <vt:lpstr>Secteur 4   Hyg.-Sec.-Enc.</vt:lpstr>
      <vt:lpstr>Secteur 5   La vie fédérale</vt:lpstr>
      <vt:lpstr>RESULTATS</vt:lpstr>
      <vt:lpstr>DETAILS</vt:lpstr>
      <vt:lpstr>BONNEGOUV2</vt:lpstr>
      <vt:lpstr>CADRES</vt:lpstr>
      <vt:lpstr>COMP</vt:lpstr>
      <vt:lpstr>COS3FDOC1</vt:lpstr>
      <vt:lpstr>COS3FDOC12</vt:lpstr>
      <vt:lpstr>COS5VFE3</vt:lpstr>
      <vt:lpstr>COS5VFE4</vt:lpstr>
      <vt:lpstr>dearetour</vt:lpstr>
      <vt:lpstr>FDCONGLET1</vt:lpstr>
      <vt:lpstr>formcadre</vt:lpstr>
      <vt:lpstr>liendea</vt:lpstr>
      <vt:lpstr>NONCOM</vt:lpstr>
      <vt:lpstr>oblbg</vt:lpstr>
      <vt:lpstr>OUI</vt:lpstr>
      <vt:lpstr>RESULTATS</vt:lpstr>
      <vt:lpstr>S1BG10</vt:lpstr>
      <vt:lpstr>S1BG8</vt:lpstr>
      <vt:lpstr>S1BG8f1</vt:lpstr>
      <vt:lpstr>SECPT1</vt:lpstr>
      <vt:lpstr>SECPT2</vt:lpstr>
      <vt:lpstr>SECPT3</vt:lpstr>
      <vt:lpstr>SECPT4</vt:lpstr>
      <vt:lpstr>SECPT5</vt:lpstr>
      <vt:lpstr>SECT1</vt:lpstr>
      <vt:lpstr>SECT2</vt:lpstr>
      <vt:lpstr>SECT3</vt:lpstr>
      <vt:lpstr>SECT4</vt:lpstr>
      <vt:lpstr>SECT5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Sandrina Lombet</dc:creator>
  <cp:lastModifiedBy>Sylvie Ronsse</cp:lastModifiedBy>
  <cp:lastPrinted>2024-08-13T08:48:07Z</cp:lastPrinted>
  <dcterms:created xsi:type="dcterms:W3CDTF">2023-06-14T13:11:20Z</dcterms:created>
  <dcterms:modified xsi:type="dcterms:W3CDTF">2024-08-19T10:45:41Z</dcterms:modified>
</cp:coreProperties>
</file>